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120" yWindow="72" windowWidth="15168" windowHeight="8628" firstSheet="1" activeTab="1"/>
  </bookViews>
  <sheets>
    <sheet name="DATA" sheetId="1" state="hidden" r:id="rId1"/>
    <sheet name="DEAL" sheetId="2" r:id="rId2"/>
  </sheets>
  <definedNames>
    <definedName name="_xlnm.Print_Area" localSheetId="1">'DEAL'!$B$2:$V$29</definedName>
  </definedNames>
  <calcPr fullCalcOnLoad="1"/>
</workbook>
</file>

<file path=xl/sharedStrings.xml><?xml version="1.0" encoding="utf-8"?>
<sst xmlns="http://schemas.openxmlformats.org/spreadsheetml/2006/main" count="1503" uniqueCount="93">
  <si>
    <t>random numbers</t>
  </si>
  <si>
    <t>lower limit</t>
  </si>
  <si>
    <t>upper limit</t>
  </si>
  <si>
    <t>decimal places</t>
  </si>
  <si>
    <t>decimal value</t>
  </si>
  <si>
    <t>recalculator link</t>
  </si>
  <si>
    <t>abc no.</t>
  </si>
  <si>
    <t>abc value rand no.</t>
  </si>
  <si>
    <t>intermed' abc no.</t>
  </si>
  <si>
    <t>+/- sign rand no.</t>
  </si>
  <si>
    <t>abs value of abc</t>
  </si>
  <si>
    <t>a</t>
  </si>
  <si>
    <t xml:space="preserve">abc '+/- </t>
  </si>
  <si>
    <t xml:space="preserve">yes(1) abc '+/- </t>
  </si>
  <si>
    <t>ª</t>
  </si>
  <si>
    <t>©</t>
  </si>
  <si>
    <t>§</t>
  </si>
  <si>
    <t>¨</t>
  </si>
  <si>
    <t>KING</t>
  </si>
  <si>
    <t>QUEEN</t>
  </si>
  <si>
    <t>ACE</t>
  </si>
  <si>
    <t>JACK</t>
  </si>
  <si>
    <t>Varcard</t>
  </si>
  <si>
    <t>card1</t>
  </si>
  <si>
    <t>card2</t>
  </si>
  <si>
    <t>card3</t>
  </si>
  <si>
    <t>card4</t>
  </si>
  <si>
    <t>card5</t>
  </si>
  <si>
    <t>card6</t>
  </si>
  <si>
    <t>card7</t>
  </si>
  <si>
    <t>card8</t>
  </si>
  <si>
    <t>card9</t>
  </si>
  <si>
    <t>card10</t>
  </si>
  <si>
    <t>CARD</t>
  </si>
  <si>
    <t>SUIT</t>
  </si>
  <si>
    <t>CARD #</t>
  </si>
  <si>
    <t>SUIT #</t>
  </si>
  <si>
    <t>tennis</t>
  </si>
  <si>
    <t>dice</t>
  </si>
  <si>
    <t>The banker's offer =</t>
  </si>
  <si>
    <t>No Deal</t>
  </si>
  <si>
    <t>Each of the 22 boxes has a sum of money in it.</t>
  </si>
  <si>
    <t>mean</t>
  </si>
  <si>
    <t>1•</t>
  </si>
  <si>
    <t>•2</t>
  </si>
  <si>
    <t>3•</t>
  </si>
  <si>
    <t>•4</t>
  </si>
  <si>
    <t>5•</t>
  </si>
  <si>
    <t>•6</t>
  </si>
  <si>
    <t>10•</t>
  </si>
  <si>
    <t>•11</t>
  </si>
  <si>
    <t>2•</t>
  </si>
  <si>
    <t>4•</t>
  </si>
  <si>
    <t>Open 5 boxes then consider the banker's offer.</t>
  </si>
  <si>
    <t>35k</t>
  </si>
  <si>
    <t>50k</t>
  </si>
  <si>
    <t>75k</t>
  </si>
  <si>
    <t>100k</t>
  </si>
  <si>
    <t>250k</t>
  </si>
  <si>
    <t>not yet</t>
  </si>
  <si>
    <t>too late</t>
  </si>
  <si>
    <t>Open 4 boxes then consider the banker's offer.</t>
  </si>
  <si>
    <t>Open 3 boxes then consider the banker's offer.</t>
  </si>
  <si>
    <t>Open 2 boxes then consider the banker's offer.</t>
  </si>
  <si>
    <t>Open 1 box then consider the banker's offer.</t>
  </si>
  <si>
    <t>Now reveal, then consider the banker's offer.</t>
  </si>
  <si>
    <t/>
  </si>
  <si>
    <t>Now reveal &amp; then consider the banker's offer.</t>
  </si>
  <si>
    <t>Now play on - open your box at the very end.</t>
  </si>
  <si>
    <t>Open your box or take the other one instead.</t>
  </si>
  <si>
    <t>You may open up &amp; see what was in your box?</t>
  </si>
  <si>
    <t>€1,000</t>
  </si>
  <si>
    <t>€3,000</t>
  </si>
  <si>
    <t>€5,000</t>
  </si>
  <si>
    <t>€1</t>
  </si>
  <si>
    <t>€10,000</t>
  </si>
  <si>
    <t>€5</t>
  </si>
  <si>
    <t>€15,000</t>
  </si>
  <si>
    <t>€10</t>
  </si>
  <si>
    <t>€20,000</t>
  </si>
  <si>
    <t>€50</t>
  </si>
  <si>
    <t>€35,000</t>
  </si>
  <si>
    <t>€100</t>
  </si>
  <si>
    <t>€50,000</t>
  </si>
  <si>
    <t>€250</t>
  </si>
  <si>
    <t>€75,000</t>
  </si>
  <si>
    <t>€500</t>
  </si>
  <si>
    <t>€100,000</t>
  </si>
  <si>
    <t>€750</t>
  </si>
  <si>
    <t>€250,000</t>
  </si>
  <si>
    <t>1c</t>
  </si>
  <si>
    <t>10c</t>
  </si>
  <si>
    <t>50c</t>
  </si>
</sst>
</file>

<file path=xl/styles.xml><?xml version="1.0" encoding="utf-8"?>
<styleSheet xmlns="http://schemas.openxmlformats.org/spreadsheetml/2006/main">
  <numFmts count="3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* #,##0_);_(* \(#,##0\);_(* &quot;-&quot;_);_(@_)"/>
    <numFmt numFmtId="176" formatCode="_(&quot;£&quot;* #,##0.00_);_(&quot;£&quot;* \(#,##0.00\);_(&quot;£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</numFmts>
  <fonts count="61">
    <font>
      <sz val="10"/>
      <name val="Arial"/>
      <family val="0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Symbol"/>
      <family val="1"/>
    </font>
    <font>
      <b/>
      <sz val="10"/>
      <color indexed="18"/>
      <name val="Arial"/>
      <family val="2"/>
    </font>
    <font>
      <b/>
      <sz val="10"/>
      <name val="Symbol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8"/>
      <name val="Arial"/>
      <family val="2"/>
    </font>
    <font>
      <b/>
      <sz val="3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30"/>
      <color indexed="9"/>
      <name val="Arial"/>
      <family val="2"/>
    </font>
    <font>
      <b/>
      <sz val="30"/>
      <color indexed="13"/>
      <name val="Arial"/>
      <family val="2"/>
    </font>
    <font>
      <sz val="10"/>
      <color indexed="8"/>
      <name val="Arial"/>
      <family val="2"/>
    </font>
    <font>
      <b/>
      <sz val="10"/>
      <color indexed="8"/>
      <name val="Symbol"/>
      <family val="1"/>
    </font>
    <font>
      <b/>
      <sz val="20"/>
      <color indexed="9"/>
      <name val="Arial"/>
      <family val="2"/>
    </font>
    <font>
      <b/>
      <sz val="10"/>
      <color indexed="11"/>
      <name val="Arial"/>
      <family val="2"/>
    </font>
    <font>
      <b/>
      <sz val="3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6"/>
      <color indexed="9"/>
      <name val="Arial"/>
      <family val="0"/>
    </font>
    <font>
      <b/>
      <sz val="20"/>
      <color indexed="17"/>
      <name val="Arial"/>
      <family val="0"/>
    </font>
    <font>
      <b/>
      <sz val="30"/>
      <color indexed="17"/>
      <name val="Arial"/>
      <family val="0"/>
    </font>
    <font>
      <b/>
      <sz val="26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4" fillId="3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1" fillId="37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34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Alignment="1">
      <alignment/>
    </xf>
    <xf numFmtId="0" fontId="3" fillId="38" borderId="0" xfId="0" applyFont="1" applyFill="1" applyAlignment="1">
      <alignment/>
    </xf>
    <xf numFmtId="0" fontId="4" fillId="37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8" fillId="39" borderId="0" xfId="0" applyFont="1" applyFill="1" applyAlignment="1">
      <alignment horizontal="center"/>
    </xf>
    <xf numFmtId="0" fontId="8" fillId="40" borderId="0" xfId="0" applyFont="1" applyFill="1" applyAlignment="1">
      <alignment horizontal="center"/>
    </xf>
    <xf numFmtId="0" fontId="8" fillId="41" borderId="0" xfId="0" applyFont="1" applyFill="1" applyAlignment="1">
      <alignment horizontal="center"/>
    </xf>
    <xf numFmtId="0" fontId="8" fillId="42" borderId="0" xfId="0" applyFont="1" applyFill="1" applyAlignment="1">
      <alignment horizontal="center"/>
    </xf>
    <xf numFmtId="0" fontId="8" fillId="43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14" fillId="34" borderId="0" xfId="0" applyFont="1" applyFill="1" applyAlignment="1">
      <alignment horizontal="center"/>
    </xf>
    <xf numFmtId="0" fontId="14" fillId="36" borderId="0" xfId="0" applyFont="1" applyFill="1" applyAlignment="1">
      <alignment horizontal="center"/>
    </xf>
    <xf numFmtId="0" fontId="8" fillId="44" borderId="0" xfId="0" applyFont="1" applyFill="1" applyAlignment="1">
      <alignment horizontal="center"/>
    </xf>
    <xf numFmtId="0" fontId="14" fillId="35" borderId="0" xfId="0" applyFont="1" applyFill="1" applyAlignment="1">
      <alignment horizontal="center"/>
    </xf>
    <xf numFmtId="0" fontId="0" fillId="40" borderId="0" xfId="0" applyFill="1" applyAlignment="1">
      <alignment horizontal="center"/>
    </xf>
    <xf numFmtId="1" fontId="4" fillId="33" borderId="0" xfId="0" applyNumberFormat="1" applyFont="1" applyFill="1" applyAlignment="1">
      <alignment horizontal="center"/>
    </xf>
    <xf numFmtId="0" fontId="0" fillId="40" borderId="0" xfId="0" applyFill="1" applyAlignment="1">
      <alignment/>
    </xf>
    <xf numFmtId="0" fontId="15" fillId="0" borderId="0" xfId="0" applyFont="1" applyAlignment="1">
      <alignment/>
    </xf>
    <xf numFmtId="0" fontId="6" fillId="35" borderId="0" xfId="0" applyFont="1" applyFill="1" applyAlignment="1">
      <alignment/>
    </xf>
    <xf numFmtId="0" fontId="6" fillId="42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1" fontId="11" fillId="0" borderId="0" xfId="0" applyNumberFormat="1" applyFont="1" applyAlignment="1">
      <alignment horizontal="center" vertical="center"/>
    </xf>
    <xf numFmtId="0" fontId="11" fillId="0" borderId="0" xfId="0" applyFont="1" applyAlignment="1" quotePrefix="1">
      <alignment horizontal="center" vertical="center"/>
    </xf>
    <xf numFmtId="0" fontId="10" fillId="0" borderId="0" xfId="0" applyFont="1" applyAlignment="1" quotePrefix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4" fillId="35" borderId="0" xfId="0" applyFont="1" applyFill="1" applyAlignment="1">
      <alignment/>
    </xf>
    <xf numFmtId="0" fontId="0" fillId="0" borderId="0" xfId="0" applyNumberFormat="1" applyAlignment="1">
      <alignment/>
    </xf>
    <xf numFmtId="0" fontId="8" fillId="39" borderId="0" xfId="0" applyFont="1" applyFill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3" borderId="0" xfId="0" applyFont="1" applyFill="1" applyAlignment="1">
      <alignment/>
    </xf>
    <xf numFmtId="0" fontId="17" fillId="35" borderId="0" xfId="0" applyFont="1" applyFill="1" applyAlignment="1" quotePrefix="1">
      <alignment horizontal="center"/>
    </xf>
    <xf numFmtId="0" fontId="20" fillId="40" borderId="0" xfId="0" applyFont="1" applyFill="1" applyAlignment="1">
      <alignment horizontal="center" vertical="center"/>
    </xf>
    <xf numFmtId="0" fontId="20" fillId="40" borderId="0" xfId="0" applyFont="1" applyFill="1" applyAlignment="1" quotePrefix="1">
      <alignment horizontal="center" vertical="center"/>
    </xf>
    <xf numFmtId="171" fontId="20" fillId="43" borderId="0" xfId="0" applyNumberFormat="1" applyFont="1" applyFill="1" applyAlignment="1" quotePrefix="1">
      <alignment horizontal="center" vertical="center"/>
    </xf>
    <xf numFmtId="0" fontId="20" fillId="43" borderId="0" xfId="0" applyFont="1" applyFill="1" applyAlignment="1" quotePrefix="1">
      <alignment horizontal="center" vertical="center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21" fillId="0" borderId="0" xfId="0" applyFont="1" applyAlignment="1">
      <alignment/>
    </xf>
    <xf numFmtId="0" fontId="8" fillId="0" borderId="0" xfId="0" applyFont="1" applyAlignment="1">
      <alignment/>
    </xf>
    <xf numFmtId="0" fontId="2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26</xdr:row>
      <xdr:rowOff>47625</xdr:rowOff>
    </xdr:from>
    <xdr:to>
      <xdr:col>14</xdr:col>
      <xdr:colOff>285750</xdr:colOff>
      <xdr:row>26</xdr:row>
      <xdr:rowOff>428625</xdr:rowOff>
    </xdr:to>
    <xdr:sp>
      <xdr:nvSpPr>
        <xdr:cNvPr id="1" name="Rectangle 9"/>
        <xdr:cNvSpPr>
          <a:spLocks/>
        </xdr:cNvSpPr>
      </xdr:nvSpPr>
      <xdr:spPr>
        <a:xfrm>
          <a:off x="6591300" y="5791200"/>
          <a:ext cx="447675" cy="3810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or</a:t>
          </a:r>
        </a:p>
      </xdr:txBody>
    </xdr:sp>
    <xdr:clientData/>
  </xdr:twoCellAnchor>
  <xdr:twoCellAnchor>
    <xdr:from>
      <xdr:col>17</xdr:col>
      <xdr:colOff>38100</xdr:colOff>
      <xdr:row>22</xdr:row>
      <xdr:rowOff>123825</xdr:rowOff>
    </xdr:from>
    <xdr:to>
      <xdr:col>22</xdr:col>
      <xdr:colOff>0</xdr:colOff>
      <xdr:row>24</xdr:row>
      <xdr:rowOff>152400</xdr:rowOff>
    </xdr:to>
    <xdr:sp>
      <xdr:nvSpPr>
        <xdr:cNvPr id="2" name="Text Box 37"/>
        <xdr:cNvSpPr txBox="1">
          <a:spLocks noChangeArrowheads="1"/>
        </xdr:cNvSpPr>
      </xdr:nvSpPr>
      <xdr:spPr>
        <a:xfrm>
          <a:off x="7877175" y="5010150"/>
          <a:ext cx="1771650" cy="4572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€50</a:t>
          </a:r>
        </a:p>
      </xdr:txBody>
    </xdr:sp>
    <xdr:clientData/>
  </xdr:twoCellAnchor>
  <xdr:twoCellAnchor>
    <xdr:from>
      <xdr:col>11</xdr:col>
      <xdr:colOff>180975</xdr:colOff>
      <xdr:row>22</xdr:row>
      <xdr:rowOff>123825</xdr:rowOff>
    </xdr:from>
    <xdr:to>
      <xdr:col>16</xdr:col>
      <xdr:colOff>142875</xdr:colOff>
      <xdr:row>24</xdr:row>
      <xdr:rowOff>152400</xdr:rowOff>
    </xdr:to>
    <xdr:sp>
      <xdr:nvSpPr>
        <xdr:cNvPr id="3" name="Text Box 36"/>
        <xdr:cNvSpPr txBox="1">
          <a:spLocks noChangeArrowheads="1"/>
        </xdr:cNvSpPr>
      </xdr:nvSpPr>
      <xdr:spPr>
        <a:xfrm>
          <a:off x="5848350" y="5010150"/>
          <a:ext cx="1771650" cy="4572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€750</a:t>
          </a:r>
        </a:p>
      </xdr:txBody>
    </xdr:sp>
    <xdr:clientData/>
  </xdr:twoCellAnchor>
  <xdr:twoCellAnchor>
    <xdr:from>
      <xdr:col>9</xdr:col>
      <xdr:colOff>0</xdr:colOff>
      <xdr:row>22</xdr:row>
      <xdr:rowOff>123825</xdr:rowOff>
    </xdr:from>
    <xdr:to>
      <xdr:col>10</xdr:col>
      <xdr:colOff>276225</xdr:colOff>
      <xdr:row>24</xdr:row>
      <xdr:rowOff>152400</xdr:rowOff>
    </xdr:to>
    <xdr:sp>
      <xdr:nvSpPr>
        <xdr:cNvPr id="4" name="Text Box 35"/>
        <xdr:cNvSpPr txBox="1">
          <a:spLocks noChangeArrowheads="1"/>
        </xdr:cNvSpPr>
      </xdr:nvSpPr>
      <xdr:spPr>
        <a:xfrm>
          <a:off x="3810000" y="5010150"/>
          <a:ext cx="1771650" cy="4572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€35,000</a:t>
          </a:r>
        </a:p>
      </xdr:txBody>
    </xdr:sp>
    <xdr:clientData/>
  </xdr:twoCellAnchor>
  <xdr:twoCellAnchor>
    <xdr:from>
      <xdr:col>17</xdr:col>
      <xdr:colOff>38100</xdr:colOff>
      <xdr:row>20</xdr:row>
      <xdr:rowOff>0</xdr:rowOff>
    </xdr:from>
    <xdr:to>
      <xdr:col>22</xdr:col>
      <xdr:colOff>0</xdr:colOff>
      <xdr:row>22</xdr:row>
      <xdr:rowOff>19050</xdr:rowOff>
    </xdr:to>
    <xdr:sp>
      <xdr:nvSpPr>
        <xdr:cNvPr id="5" name="Text Box 40"/>
        <xdr:cNvSpPr txBox="1">
          <a:spLocks noChangeArrowheads="1"/>
        </xdr:cNvSpPr>
      </xdr:nvSpPr>
      <xdr:spPr>
        <a:xfrm>
          <a:off x="7877175" y="4457700"/>
          <a:ext cx="1771650" cy="4476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1c</a:t>
          </a:r>
        </a:p>
      </xdr:txBody>
    </xdr:sp>
    <xdr:clientData/>
  </xdr:twoCellAnchor>
  <xdr:twoCellAnchor>
    <xdr:from>
      <xdr:col>11</xdr:col>
      <xdr:colOff>180975</xdr:colOff>
      <xdr:row>20</xdr:row>
      <xdr:rowOff>0</xdr:rowOff>
    </xdr:from>
    <xdr:to>
      <xdr:col>16</xdr:col>
      <xdr:colOff>142875</xdr:colOff>
      <xdr:row>22</xdr:row>
      <xdr:rowOff>19050</xdr:rowOff>
    </xdr:to>
    <xdr:sp>
      <xdr:nvSpPr>
        <xdr:cNvPr id="6" name="Text Box 39"/>
        <xdr:cNvSpPr txBox="1">
          <a:spLocks noChangeArrowheads="1"/>
        </xdr:cNvSpPr>
      </xdr:nvSpPr>
      <xdr:spPr>
        <a:xfrm>
          <a:off x="5848350" y="4457700"/>
          <a:ext cx="1771650" cy="4476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€20,000</a:t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10</xdr:col>
      <xdr:colOff>276225</xdr:colOff>
      <xdr:row>22</xdr:row>
      <xdr:rowOff>19050</xdr:rowOff>
    </xdr:to>
    <xdr:sp>
      <xdr:nvSpPr>
        <xdr:cNvPr id="7" name="Text Box 38"/>
        <xdr:cNvSpPr txBox="1">
          <a:spLocks noChangeArrowheads="1"/>
        </xdr:cNvSpPr>
      </xdr:nvSpPr>
      <xdr:spPr>
        <a:xfrm>
          <a:off x="3810000" y="4457700"/>
          <a:ext cx="1771650" cy="4476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€5</a:t>
          </a:r>
        </a:p>
      </xdr:txBody>
    </xdr:sp>
    <xdr:clientData/>
  </xdr:twoCellAnchor>
  <xdr:twoCellAnchor>
    <xdr:from>
      <xdr:col>17</xdr:col>
      <xdr:colOff>38100</xdr:colOff>
      <xdr:row>16</xdr:row>
      <xdr:rowOff>304800</xdr:rowOff>
    </xdr:from>
    <xdr:to>
      <xdr:col>22</xdr:col>
      <xdr:colOff>0</xdr:colOff>
      <xdr:row>19</xdr:row>
      <xdr:rowOff>0</xdr:rowOff>
    </xdr:to>
    <xdr:sp>
      <xdr:nvSpPr>
        <xdr:cNvPr id="8" name="Text Box 43"/>
        <xdr:cNvSpPr txBox="1">
          <a:spLocks noChangeArrowheads="1"/>
        </xdr:cNvSpPr>
      </xdr:nvSpPr>
      <xdr:spPr>
        <a:xfrm>
          <a:off x="7877175" y="3905250"/>
          <a:ext cx="1771650" cy="4476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10c</a:t>
          </a:r>
        </a:p>
      </xdr:txBody>
    </xdr:sp>
    <xdr:clientData/>
  </xdr:twoCellAnchor>
  <xdr:twoCellAnchor>
    <xdr:from>
      <xdr:col>11</xdr:col>
      <xdr:colOff>180975</xdr:colOff>
      <xdr:row>16</xdr:row>
      <xdr:rowOff>304800</xdr:rowOff>
    </xdr:from>
    <xdr:to>
      <xdr:col>16</xdr:col>
      <xdr:colOff>142875</xdr:colOff>
      <xdr:row>19</xdr:row>
      <xdr:rowOff>0</xdr:rowOff>
    </xdr:to>
    <xdr:sp>
      <xdr:nvSpPr>
        <xdr:cNvPr id="9" name="Text Box 42"/>
        <xdr:cNvSpPr txBox="1">
          <a:spLocks noChangeArrowheads="1"/>
        </xdr:cNvSpPr>
      </xdr:nvSpPr>
      <xdr:spPr>
        <a:xfrm>
          <a:off x="5848350" y="3905250"/>
          <a:ext cx="1771650" cy="4476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€1</a:t>
          </a:r>
        </a:p>
      </xdr:txBody>
    </xdr:sp>
    <xdr:clientData/>
  </xdr:twoCellAnchor>
  <xdr:twoCellAnchor>
    <xdr:from>
      <xdr:col>9</xdr:col>
      <xdr:colOff>0</xdr:colOff>
      <xdr:row>16</xdr:row>
      <xdr:rowOff>304800</xdr:rowOff>
    </xdr:from>
    <xdr:to>
      <xdr:col>10</xdr:col>
      <xdr:colOff>276225</xdr:colOff>
      <xdr:row>19</xdr:row>
      <xdr:rowOff>0</xdr:rowOff>
    </xdr:to>
    <xdr:sp>
      <xdr:nvSpPr>
        <xdr:cNvPr id="10" name="Text Box 41"/>
        <xdr:cNvSpPr txBox="1">
          <a:spLocks noChangeArrowheads="1"/>
        </xdr:cNvSpPr>
      </xdr:nvSpPr>
      <xdr:spPr>
        <a:xfrm>
          <a:off x="3810000" y="3905250"/>
          <a:ext cx="1771650" cy="4476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€15,000</a:t>
          </a:r>
        </a:p>
      </xdr:txBody>
    </xdr:sp>
    <xdr:clientData/>
  </xdr:twoCellAnchor>
  <xdr:twoCellAnchor>
    <xdr:from>
      <xdr:col>17</xdr:col>
      <xdr:colOff>38100</xdr:colOff>
      <xdr:row>14</xdr:row>
      <xdr:rowOff>190500</xdr:rowOff>
    </xdr:from>
    <xdr:to>
      <xdr:col>22</xdr:col>
      <xdr:colOff>0</xdr:colOff>
      <xdr:row>16</xdr:row>
      <xdr:rowOff>200025</xdr:rowOff>
    </xdr:to>
    <xdr:sp>
      <xdr:nvSpPr>
        <xdr:cNvPr id="11" name="Text Box 46"/>
        <xdr:cNvSpPr txBox="1">
          <a:spLocks noChangeArrowheads="1"/>
        </xdr:cNvSpPr>
      </xdr:nvSpPr>
      <xdr:spPr>
        <a:xfrm>
          <a:off x="7877175" y="3362325"/>
          <a:ext cx="1771650" cy="4381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€100,000</a:t>
          </a:r>
        </a:p>
      </xdr:txBody>
    </xdr:sp>
    <xdr:clientData/>
  </xdr:twoCellAnchor>
  <xdr:twoCellAnchor>
    <xdr:from>
      <xdr:col>11</xdr:col>
      <xdr:colOff>180975</xdr:colOff>
      <xdr:row>14</xdr:row>
      <xdr:rowOff>190500</xdr:rowOff>
    </xdr:from>
    <xdr:to>
      <xdr:col>16</xdr:col>
      <xdr:colOff>142875</xdr:colOff>
      <xdr:row>16</xdr:row>
      <xdr:rowOff>200025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5848350" y="3362325"/>
          <a:ext cx="1771650" cy="4381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€3,000</a:t>
          </a:r>
        </a:p>
      </xdr:txBody>
    </xdr:sp>
    <xdr:clientData/>
  </xdr:twoCellAnchor>
  <xdr:twoCellAnchor>
    <xdr:from>
      <xdr:col>9</xdr:col>
      <xdr:colOff>0</xdr:colOff>
      <xdr:row>14</xdr:row>
      <xdr:rowOff>190500</xdr:rowOff>
    </xdr:from>
    <xdr:to>
      <xdr:col>10</xdr:col>
      <xdr:colOff>276225</xdr:colOff>
      <xdr:row>16</xdr:row>
      <xdr:rowOff>200025</xdr:rowOff>
    </xdr:to>
    <xdr:sp>
      <xdr:nvSpPr>
        <xdr:cNvPr id="13" name="Text Box 44"/>
        <xdr:cNvSpPr txBox="1">
          <a:spLocks noChangeArrowheads="1"/>
        </xdr:cNvSpPr>
      </xdr:nvSpPr>
      <xdr:spPr>
        <a:xfrm>
          <a:off x="3810000" y="3362325"/>
          <a:ext cx="1771650" cy="4381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€1,000</a:t>
          </a:r>
        </a:p>
      </xdr:txBody>
    </xdr:sp>
    <xdr:clientData/>
  </xdr:twoCellAnchor>
  <xdr:twoCellAnchor>
    <xdr:from>
      <xdr:col>17</xdr:col>
      <xdr:colOff>38100</xdr:colOff>
      <xdr:row>12</xdr:row>
      <xdr:rowOff>57150</xdr:rowOff>
    </xdr:from>
    <xdr:to>
      <xdr:col>22</xdr:col>
      <xdr:colOff>0</xdr:colOff>
      <xdr:row>14</xdr:row>
      <xdr:rowOff>76200</xdr:rowOff>
    </xdr:to>
    <xdr:sp>
      <xdr:nvSpPr>
        <xdr:cNvPr id="14" name="Text Box 49"/>
        <xdr:cNvSpPr txBox="1">
          <a:spLocks noChangeArrowheads="1"/>
        </xdr:cNvSpPr>
      </xdr:nvSpPr>
      <xdr:spPr>
        <a:xfrm>
          <a:off x="7877175" y="2800350"/>
          <a:ext cx="1771650" cy="4476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€250,000</a:t>
          </a:r>
        </a:p>
      </xdr:txBody>
    </xdr:sp>
    <xdr:clientData/>
  </xdr:twoCellAnchor>
  <xdr:twoCellAnchor>
    <xdr:from>
      <xdr:col>11</xdr:col>
      <xdr:colOff>180975</xdr:colOff>
      <xdr:row>12</xdr:row>
      <xdr:rowOff>57150</xdr:rowOff>
    </xdr:from>
    <xdr:to>
      <xdr:col>16</xdr:col>
      <xdr:colOff>142875</xdr:colOff>
      <xdr:row>14</xdr:row>
      <xdr:rowOff>76200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5848350" y="2800350"/>
          <a:ext cx="1771650" cy="4476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€100</a:t>
          </a:r>
        </a:p>
      </xdr:txBody>
    </xdr:sp>
    <xdr:clientData/>
  </xdr:twoCellAnchor>
  <xdr:twoCellAnchor>
    <xdr:from>
      <xdr:col>9</xdr:col>
      <xdr:colOff>0</xdr:colOff>
      <xdr:row>12</xdr:row>
      <xdr:rowOff>57150</xdr:rowOff>
    </xdr:from>
    <xdr:to>
      <xdr:col>10</xdr:col>
      <xdr:colOff>276225</xdr:colOff>
      <xdr:row>14</xdr:row>
      <xdr:rowOff>76200</xdr:rowOff>
    </xdr:to>
    <xdr:sp>
      <xdr:nvSpPr>
        <xdr:cNvPr id="16" name="Text Box 47"/>
        <xdr:cNvSpPr txBox="1">
          <a:spLocks noChangeArrowheads="1"/>
        </xdr:cNvSpPr>
      </xdr:nvSpPr>
      <xdr:spPr>
        <a:xfrm>
          <a:off x="3810000" y="2800350"/>
          <a:ext cx="1771650" cy="4476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€75,000</a:t>
          </a:r>
        </a:p>
      </xdr:txBody>
    </xdr:sp>
    <xdr:clientData/>
  </xdr:twoCellAnchor>
  <xdr:twoCellAnchor>
    <xdr:from>
      <xdr:col>17</xdr:col>
      <xdr:colOff>38100</xdr:colOff>
      <xdr:row>9</xdr:row>
      <xdr:rowOff>38100</xdr:rowOff>
    </xdr:from>
    <xdr:to>
      <xdr:col>22</xdr:col>
      <xdr:colOff>0</xdr:colOff>
      <xdr:row>11</xdr:row>
      <xdr:rowOff>57150</xdr:rowOff>
    </xdr:to>
    <xdr:sp>
      <xdr:nvSpPr>
        <xdr:cNvPr id="17" name="Text Box 52"/>
        <xdr:cNvSpPr txBox="1">
          <a:spLocks noChangeArrowheads="1"/>
        </xdr:cNvSpPr>
      </xdr:nvSpPr>
      <xdr:spPr>
        <a:xfrm>
          <a:off x="7877175" y="2247900"/>
          <a:ext cx="1771650" cy="4476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€500</a:t>
          </a:r>
        </a:p>
      </xdr:txBody>
    </xdr:sp>
    <xdr:clientData/>
  </xdr:twoCellAnchor>
  <xdr:twoCellAnchor>
    <xdr:from>
      <xdr:col>11</xdr:col>
      <xdr:colOff>180975</xdr:colOff>
      <xdr:row>9</xdr:row>
      <xdr:rowOff>38100</xdr:rowOff>
    </xdr:from>
    <xdr:to>
      <xdr:col>16</xdr:col>
      <xdr:colOff>142875</xdr:colOff>
      <xdr:row>11</xdr:row>
      <xdr:rowOff>57150</xdr:rowOff>
    </xdr:to>
    <xdr:sp>
      <xdr:nvSpPr>
        <xdr:cNvPr id="18" name="Text Box 51"/>
        <xdr:cNvSpPr txBox="1">
          <a:spLocks noChangeArrowheads="1"/>
        </xdr:cNvSpPr>
      </xdr:nvSpPr>
      <xdr:spPr>
        <a:xfrm>
          <a:off x="5848350" y="2247900"/>
          <a:ext cx="1771650" cy="4476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€250</a:t>
          </a:r>
        </a:p>
      </xdr:txBody>
    </xdr:sp>
    <xdr:clientData/>
  </xdr:twoCellAnchor>
  <xdr:twoCellAnchor>
    <xdr:from>
      <xdr:col>9</xdr:col>
      <xdr:colOff>0</xdr:colOff>
      <xdr:row>9</xdr:row>
      <xdr:rowOff>38100</xdr:rowOff>
    </xdr:from>
    <xdr:to>
      <xdr:col>10</xdr:col>
      <xdr:colOff>276225</xdr:colOff>
      <xdr:row>11</xdr:row>
      <xdr:rowOff>57150</xdr:rowOff>
    </xdr:to>
    <xdr:sp>
      <xdr:nvSpPr>
        <xdr:cNvPr id="19" name="Text Box 50"/>
        <xdr:cNvSpPr txBox="1">
          <a:spLocks noChangeArrowheads="1"/>
        </xdr:cNvSpPr>
      </xdr:nvSpPr>
      <xdr:spPr>
        <a:xfrm>
          <a:off x="3810000" y="2247900"/>
          <a:ext cx="1771650" cy="447675"/>
        </a:xfrm>
        <a:prstGeom prst="rect">
          <a:avLst/>
        </a:prstGeom>
        <a:noFill/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€50,000</a:t>
          </a:r>
        </a:p>
      </xdr:txBody>
    </xdr:sp>
    <xdr:clientData/>
  </xdr:twoCellAnchor>
  <xdr:twoCellAnchor>
    <xdr:from>
      <xdr:col>17</xdr:col>
      <xdr:colOff>38100</xdr:colOff>
      <xdr:row>6</xdr:row>
      <xdr:rowOff>238125</xdr:rowOff>
    </xdr:from>
    <xdr:to>
      <xdr:col>22</xdr:col>
      <xdr:colOff>0</xdr:colOff>
      <xdr:row>8</xdr:row>
      <xdr:rowOff>266700</xdr:rowOff>
    </xdr:to>
    <xdr:sp>
      <xdr:nvSpPr>
        <xdr:cNvPr id="20" name="Text Box 55"/>
        <xdr:cNvSpPr txBox="1">
          <a:spLocks noChangeArrowheads="1"/>
        </xdr:cNvSpPr>
      </xdr:nvSpPr>
      <xdr:spPr>
        <a:xfrm>
          <a:off x="7877175" y="1695450"/>
          <a:ext cx="1771650" cy="4572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50c</a:t>
          </a:r>
        </a:p>
      </xdr:txBody>
    </xdr:sp>
    <xdr:clientData/>
  </xdr:twoCellAnchor>
  <xdr:twoCellAnchor>
    <xdr:from>
      <xdr:col>11</xdr:col>
      <xdr:colOff>180975</xdr:colOff>
      <xdr:row>6</xdr:row>
      <xdr:rowOff>238125</xdr:rowOff>
    </xdr:from>
    <xdr:to>
      <xdr:col>16</xdr:col>
      <xdr:colOff>142875</xdr:colOff>
      <xdr:row>8</xdr:row>
      <xdr:rowOff>266700</xdr:rowOff>
    </xdr:to>
    <xdr:sp>
      <xdr:nvSpPr>
        <xdr:cNvPr id="21" name="Text Box 54"/>
        <xdr:cNvSpPr txBox="1">
          <a:spLocks noChangeArrowheads="1"/>
        </xdr:cNvSpPr>
      </xdr:nvSpPr>
      <xdr:spPr>
        <a:xfrm>
          <a:off x="5848350" y="1695450"/>
          <a:ext cx="1771650" cy="4572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€10,000</a:t>
          </a:r>
        </a:p>
      </xdr:txBody>
    </xdr:sp>
    <xdr:clientData/>
  </xdr:twoCellAnchor>
  <xdr:twoCellAnchor>
    <xdr:from>
      <xdr:col>9</xdr:col>
      <xdr:colOff>0</xdr:colOff>
      <xdr:row>6</xdr:row>
      <xdr:rowOff>238125</xdr:rowOff>
    </xdr:from>
    <xdr:to>
      <xdr:col>10</xdr:col>
      <xdr:colOff>276225</xdr:colOff>
      <xdr:row>8</xdr:row>
      <xdr:rowOff>266700</xdr:rowOff>
    </xdr:to>
    <xdr:sp>
      <xdr:nvSpPr>
        <xdr:cNvPr id="22" name="Text Box 53"/>
        <xdr:cNvSpPr txBox="1">
          <a:spLocks noChangeArrowheads="1"/>
        </xdr:cNvSpPr>
      </xdr:nvSpPr>
      <xdr:spPr>
        <a:xfrm>
          <a:off x="3810000" y="1695450"/>
          <a:ext cx="1771650" cy="4572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€5,000</a:t>
          </a:r>
        </a:p>
      </xdr:txBody>
    </xdr:sp>
    <xdr:clientData/>
  </xdr:twoCellAnchor>
  <xdr:twoCellAnchor>
    <xdr:from>
      <xdr:col>11</xdr:col>
      <xdr:colOff>180975</xdr:colOff>
      <xdr:row>4</xdr:row>
      <xdr:rowOff>114300</xdr:rowOff>
    </xdr:from>
    <xdr:to>
      <xdr:col>16</xdr:col>
      <xdr:colOff>142875</xdr:colOff>
      <xdr:row>6</xdr:row>
      <xdr:rowOff>133350</xdr:rowOff>
    </xdr:to>
    <xdr:sp>
      <xdr:nvSpPr>
        <xdr:cNvPr id="23" name="Text Box 56"/>
        <xdr:cNvSpPr txBox="1">
          <a:spLocks noChangeArrowheads="1"/>
        </xdr:cNvSpPr>
      </xdr:nvSpPr>
      <xdr:spPr>
        <a:xfrm>
          <a:off x="5848350" y="1143000"/>
          <a:ext cx="1771650" cy="447675"/>
        </a:xfrm>
        <a:prstGeom prst="rect">
          <a:avLst/>
        </a:prstGeom>
        <a:noFill/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€10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28</xdr:col>
      <xdr:colOff>200025</xdr:colOff>
      <xdr:row>61</xdr:row>
      <xdr:rowOff>114300</xdr:rowOff>
    </xdr:to>
    <xdr:sp macro="[0]!Macro71">
      <xdr:nvSpPr>
        <xdr:cNvPr id="24" name="Rectangle 1"/>
        <xdr:cNvSpPr>
          <a:spLocks/>
        </xdr:cNvSpPr>
      </xdr:nvSpPr>
      <xdr:spPr>
        <a:xfrm>
          <a:off x="0" y="0"/>
          <a:ext cx="19697700" cy="1241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285750</xdr:colOff>
      <xdr:row>26</xdr:row>
      <xdr:rowOff>47625</xdr:rowOff>
    </xdr:from>
    <xdr:to>
      <xdr:col>17</xdr:col>
      <xdr:colOff>333375</xdr:colOff>
      <xdr:row>26</xdr:row>
      <xdr:rowOff>428625</xdr:rowOff>
    </xdr:to>
    <xdr:sp macro="[0]!Macro121">
      <xdr:nvSpPr>
        <xdr:cNvPr id="25" name="Rectangle 7"/>
        <xdr:cNvSpPr>
          <a:spLocks/>
        </xdr:cNvSpPr>
      </xdr:nvSpPr>
      <xdr:spPr>
        <a:xfrm>
          <a:off x="7038975" y="5791200"/>
          <a:ext cx="1133475" cy="3810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Deal</a:t>
          </a:r>
        </a:p>
      </xdr:txBody>
    </xdr:sp>
    <xdr:clientData/>
  </xdr:twoCellAnchor>
  <xdr:twoCellAnchor>
    <xdr:from>
      <xdr:col>10</xdr:col>
      <xdr:colOff>152400</xdr:colOff>
      <xdr:row>26</xdr:row>
      <xdr:rowOff>47625</xdr:rowOff>
    </xdr:from>
    <xdr:to>
      <xdr:col>13</xdr:col>
      <xdr:colOff>200025</xdr:colOff>
      <xdr:row>26</xdr:row>
      <xdr:rowOff>428625</xdr:rowOff>
    </xdr:to>
    <xdr:sp macro="[0]!Macro120">
      <xdr:nvSpPr>
        <xdr:cNvPr id="26" name="Rectangle 8"/>
        <xdr:cNvSpPr>
          <a:spLocks/>
        </xdr:cNvSpPr>
      </xdr:nvSpPr>
      <xdr:spPr>
        <a:xfrm>
          <a:off x="5457825" y="5791200"/>
          <a:ext cx="1133475" cy="381000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Deal</a:t>
          </a:r>
        </a:p>
      </xdr:txBody>
    </xdr:sp>
    <xdr:clientData/>
  </xdr:twoCellAnchor>
  <xdr:twoCellAnchor>
    <xdr:from>
      <xdr:col>8</xdr:col>
      <xdr:colOff>342900</xdr:colOff>
      <xdr:row>4</xdr:row>
      <xdr:rowOff>123825</xdr:rowOff>
    </xdr:from>
    <xdr:to>
      <xdr:col>11</xdr:col>
      <xdr:colOff>190500</xdr:colOff>
      <xdr:row>6</xdr:row>
      <xdr:rowOff>161925</xdr:rowOff>
    </xdr:to>
    <xdr:sp>
      <xdr:nvSpPr>
        <xdr:cNvPr id="27" name="Text Box 32"/>
        <xdr:cNvSpPr txBox="1">
          <a:spLocks noChangeArrowheads="1"/>
        </xdr:cNvSpPr>
      </xdr:nvSpPr>
      <xdr:spPr>
        <a:xfrm>
          <a:off x="3724275" y="1152525"/>
          <a:ext cx="21336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0" rIns="64008" bIns="50292" anchor="b"/>
        <a:p>
          <a:pPr algn="ctr">
            <a:defRPr/>
          </a:pPr>
          <a:r>
            <a:rPr lang="en-US" cap="none" sz="3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Your box =</a:t>
          </a:r>
        </a:p>
      </xdr:txBody>
    </xdr:sp>
    <xdr:clientData/>
  </xdr:twoCellAnchor>
  <xdr:twoCellAnchor>
    <xdr:from>
      <xdr:col>2</xdr:col>
      <xdr:colOff>1371600</xdr:colOff>
      <xdr:row>3</xdr:row>
      <xdr:rowOff>28575</xdr:rowOff>
    </xdr:from>
    <xdr:to>
      <xdr:col>7</xdr:col>
      <xdr:colOff>28575</xdr:colOff>
      <xdr:row>26</xdr:row>
      <xdr:rowOff>66675</xdr:rowOff>
    </xdr:to>
    <xdr:sp>
      <xdr:nvSpPr>
        <xdr:cNvPr id="28" name="Rectangle 8"/>
        <xdr:cNvSpPr>
          <a:spLocks/>
        </xdr:cNvSpPr>
      </xdr:nvSpPr>
      <xdr:spPr>
        <a:xfrm>
          <a:off x="1485900" y="962025"/>
          <a:ext cx="542925" cy="484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66675</xdr:rowOff>
    </xdr:from>
    <xdr:to>
      <xdr:col>10</xdr:col>
      <xdr:colOff>66675</xdr:colOff>
      <xdr:row>27</xdr:row>
      <xdr:rowOff>38100</xdr:rowOff>
    </xdr:to>
    <xdr:sp macro="[0]!Macro119">
      <xdr:nvSpPr>
        <xdr:cNvPr id="29" name="Rectangle 8"/>
        <xdr:cNvSpPr>
          <a:spLocks/>
        </xdr:cNvSpPr>
      </xdr:nvSpPr>
      <xdr:spPr>
        <a:xfrm>
          <a:off x="0" y="5705475"/>
          <a:ext cx="53721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4</xdr:row>
      <xdr:rowOff>114300</xdr:rowOff>
    </xdr:from>
    <xdr:to>
      <xdr:col>16</xdr:col>
      <xdr:colOff>142875</xdr:colOff>
      <xdr:row>6</xdr:row>
      <xdr:rowOff>133350</xdr:rowOff>
    </xdr:to>
    <xdr:sp macro="[0]!Macro95">
      <xdr:nvSpPr>
        <xdr:cNvPr id="30" name="Text Box 31"/>
        <xdr:cNvSpPr txBox="1">
          <a:spLocks noChangeArrowheads="1"/>
        </xdr:cNvSpPr>
      </xdr:nvSpPr>
      <xdr:spPr>
        <a:xfrm>
          <a:off x="5848350" y="1143000"/>
          <a:ext cx="1771650" cy="447675"/>
        </a:xfrm>
        <a:prstGeom prst="rect">
          <a:avLst/>
        </a:prstGeom>
        <a:noFill/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9</xdr:col>
      <xdr:colOff>0</xdr:colOff>
      <xdr:row>6</xdr:row>
      <xdr:rowOff>238125</xdr:rowOff>
    </xdr:from>
    <xdr:to>
      <xdr:col>10</xdr:col>
      <xdr:colOff>276225</xdr:colOff>
      <xdr:row>8</xdr:row>
      <xdr:rowOff>266700</xdr:rowOff>
    </xdr:to>
    <xdr:sp macro="[0]!Macro96">
      <xdr:nvSpPr>
        <xdr:cNvPr id="31" name="Text Box 28"/>
        <xdr:cNvSpPr txBox="1">
          <a:spLocks noChangeArrowheads="1"/>
        </xdr:cNvSpPr>
      </xdr:nvSpPr>
      <xdr:spPr>
        <a:xfrm>
          <a:off x="3810000" y="1695450"/>
          <a:ext cx="1771650" cy="4572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11</xdr:col>
      <xdr:colOff>180975</xdr:colOff>
      <xdr:row>6</xdr:row>
      <xdr:rowOff>238125</xdr:rowOff>
    </xdr:from>
    <xdr:to>
      <xdr:col>16</xdr:col>
      <xdr:colOff>142875</xdr:colOff>
      <xdr:row>8</xdr:row>
      <xdr:rowOff>266700</xdr:rowOff>
    </xdr:to>
    <xdr:sp macro="[0]!Macro97">
      <xdr:nvSpPr>
        <xdr:cNvPr id="32" name="Text Box 29"/>
        <xdr:cNvSpPr txBox="1">
          <a:spLocks noChangeArrowheads="1"/>
        </xdr:cNvSpPr>
      </xdr:nvSpPr>
      <xdr:spPr>
        <a:xfrm>
          <a:off x="5848350" y="1695450"/>
          <a:ext cx="1771650" cy="4572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17</xdr:col>
      <xdr:colOff>38100</xdr:colOff>
      <xdr:row>6</xdr:row>
      <xdr:rowOff>238125</xdr:rowOff>
    </xdr:from>
    <xdr:to>
      <xdr:col>22</xdr:col>
      <xdr:colOff>0</xdr:colOff>
      <xdr:row>8</xdr:row>
      <xdr:rowOff>266700</xdr:rowOff>
    </xdr:to>
    <xdr:sp macro="[0]!Macro98">
      <xdr:nvSpPr>
        <xdr:cNvPr id="33" name="Text Box 30"/>
        <xdr:cNvSpPr txBox="1">
          <a:spLocks noChangeArrowheads="1"/>
        </xdr:cNvSpPr>
      </xdr:nvSpPr>
      <xdr:spPr>
        <a:xfrm>
          <a:off x="7877175" y="1695450"/>
          <a:ext cx="1771650" cy="4572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9</xdr:col>
      <xdr:colOff>0</xdr:colOff>
      <xdr:row>9</xdr:row>
      <xdr:rowOff>38100</xdr:rowOff>
    </xdr:from>
    <xdr:to>
      <xdr:col>10</xdr:col>
      <xdr:colOff>276225</xdr:colOff>
      <xdr:row>11</xdr:row>
      <xdr:rowOff>57150</xdr:rowOff>
    </xdr:to>
    <xdr:sp macro="[0]!Macro99">
      <xdr:nvSpPr>
        <xdr:cNvPr id="34" name="Text Box 25"/>
        <xdr:cNvSpPr txBox="1">
          <a:spLocks noChangeArrowheads="1"/>
        </xdr:cNvSpPr>
      </xdr:nvSpPr>
      <xdr:spPr>
        <a:xfrm>
          <a:off x="3810000" y="2247900"/>
          <a:ext cx="1771650" cy="447675"/>
        </a:xfrm>
        <a:prstGeom prst="rect">
          <a:avLst/>
        </a:prstGeom>
        <a:noFill/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11</xdr:col>
      <xdr:colOff>180975</xdr:colOff>
      <xdr:row>9</xdr:row>
      <xdr:rowOff>38100</xdr:rowOff>
    </xdr:from>
    <xdr:to>
      <xdr:col>16</xdr:col>
      <xdr:colOff>142875</xdr:colOff>
      <xdr:row>11</xdr:row>
      <xdr:rowOff>57150</xdr:rowOff>
    </xdr:to>
    <xdr:sp macro="[0]!Macro100">
      <xdr:nvSpPr>
        <xdr:cNvPr id="35" name="Text Box 26"/>
        <xdr:cNvSpPr txBox="1">
          <a:spLocks noChangeArrowheads="1"/>
        </xdr:cNvSpPr>
      </xdr:nvSpPr>
      <xdr:spPr>
        <a:xfrm>
          <a:off x="5848350" y="2247900"/>
          <a:ext cx="1771650" cy="4476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17</xdr:col>
      <xdr:colOff>38100</xdr:colOff>
      <xdr:row>9</xdr:row>
      <xdr:rowOff>38100</xdr:rowOff>
    </xdr:from>
    <xdr:to>
      <xdr:col>22</xdr:col>
      <xdr:colOff>0</xdr:colOff>
      <xdr:row>11</xdr:row>
      <xdr:rowOff>57150</xdr:rowOff>
    </xdr:to>
    <xdr:sp macro="[0]!Macro101">
      <xdr:nvSpPr>
        <xdr:cNvPr id="36" name="Text Box 27"/>
        <xdr:cNvSpPr txBox="1">
          <a:spLocks noChangeArrowheads="1"/>
        </xdr:cNvSpPr>
      </xdr:nvSpPr>
      <xdr:spPr>
        <a:xfrm>
          <a:off x="7877175" y="2247900"/>
          <a:ext cx="1771650" cy="4476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9</xdr:col>
      <xdr:colOff>0</xdr:colOff>
      <xdr:row>12</xdr:row>
      <xdr:rowOff>57150</xdr:rowOff>
    </xdr:from>
    <xdr:to>
      <xdr:col>10</xdr:col>
      <xdr:colOff>276225</xdr:colOff>
      <xdr:row>14</xdr:row>
      <xdr:rowOff>76200</xdr:rowOff>
    </xdr:to>
    <xdr:sp macro="[0]!Macro102">
      <xdr:nvSpPr>
        <xdr:cNvPr id="37" name="Text Box 22"/>
        <xdr:cNvSpPr txBox="1">
          <a:spLocks noChangeArrowheads="1"/>
        </xdr:cNvSpPr>
      </xdr:nvSpPr>
      <xdr:spPr>
        <a:xfrm>
          <a:off x="3810000" y="2800350"/>
          <a:ext cx="1771650" cy="4476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11</xdr:col>
      <xdr:colOff>180975</xdr:colOff>
      <xdr:row>12</xdr:row>
      <xdr:rowOff>57150</xdr:rowOff>
    </xdr:from>
    <xdr:to>
      <xdr:col>16</xdr:col>
      <xdr:colOff>142875</xdr:colOff>
      <xdr:row>14</xdr:row>
      <xdr:rowOff>76200</xdr:rowOff>
    </xdr:to>
    <xdr:sp macro="[0]!Macro103">
      <xdr:nvSpPr>
        <xdr:cNvPr id="38" name="Text Box 23"/>
        <xdr:cNvSpPr txBox="1">
          <a:spLocks noChangeArrowheads="1"/>
        </xdr:cNvSpPr>
      </xdr:nvSpPr>
      <xdr:spPr>
        <a:xfrm>
          <a:off x="5848350" y="2800350"/>
          <a:ext cx="1771650" cy="4476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17</xdr:col>
      <xdr:colOff>38100</xdr:colOff>
      <xdr:row>12</xdr:row>
      <xdr:rowOff>57150</xdr:rowOff>
    </xdr:from>
    <xdr:to>
      <xdr:col>22</xdr:col>
      <xdr:colOff>0</xdr:colOff>
      <xdr:row>14</xdr:row>
      <xdr:rowOff>76200</xdr:rowOff>
    </xdr:to>
    <xdr:sp macro="[0]!Macro104">
      <xdr:nvSpPr>
        <xdr:cNvPr id="39" name="Text Box 24"/>
        <xdr:cNvSpPr txBox="1">
          <a:spLocks noChangeArrowheads="1"/>
        </xdr:cNvSpPr>
      </xdr:nvSpPr>
      <xdr:spPr>
        <a:xfrm>
          <a:off x="7877175" y="2800350"/>
          <a:ext cx="1771650" cy="4476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9</xdr:col>
      <xdr:colOff>0</xdr:colOff>
      <xdr:row>14</xdr:row>
      <xdr:rowOff>190500</xdr:rowOff>
    </xdr:from>
    <xdr:to>
      <xdr:col>10</xdr:col>
      <xdr:colOff>276225</xdr:colOff>
      <xdr:row>16</xdr:row>
      <xdr:rowOff>200025</xdr:rowOff>
    </xdr:to>
    <xdr:sp macro="[0]!Macro105">
      <xdr:nvSpPr>
        <xdr:cNvPr id="40" name="Text Box 19"/>
        <xdr:cNvSpPr txBox="1">
          <a:spLocks noChangeArrowheads="1"/>
        </xdr:cNvSpPr>
      </xdr:nvSpPr>
      <xdr:spPr>
        <a:xfrm>
          <a:off x="3810000" y="3362325"/>
          <a:ext cx="1771650" cy="4381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11</xdr:col>
      <xdr:colOff>180975</xdr:colOff>
      <xdr:row>14</xdr:row>
      <xdr:rowOff>190500</xdr:rowOff>
    </xdr:from>
    <xdr:to>
      <xdr:col>16</xdr:col>
      <xdr:colOff>142875</xdr:colOff>
      <xdr:row>16</xdr:row>
      <xdr:rowOff>200025</xdr:rowOff>
    </xdr:to>
    <xdr:sp macro="[0]!Macro107">
      <xdr:nvSpPr>
        <xdr:cNvPr id="41" name="Text Box 20"/>
        <xdr:cNvSpPr txBox="1">
          <a:spLocks noChangeArrowheads="1"/>
        </xdr:cNvSpPr>
      </xdr:nvSpPr>
      <xdr:spPr>
        <a:xfrm>
          <a:off x="5848350" y="3362325"/>
          <a:ext cx="1771650" cy="4381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17</xdr:col>
      <xdr:colOff>38100</xdr:colOff>
      <xdr:row>14</xdr:row>
      <xdr:rowOff>190500</xdr:rowOff>
    </xdr:from>
    <xdr:to>
      <xdr:col>22</xdr:col>
      <xdr:colOff>0</xdr:colOff>
      <xdr:row>16</xdr:row>
      <xdr:rowOff>200025</xdr:rowOff>
    </xdr:to>
    <xdr:sp macro="[0]!Macro108">
      <xdr:nvSpPr>
        <xdr:cNvPr id="42" name="Text Box 21"/>
        <xdr:cNvSpPr txBox="1">
          <a:spLocks noChangeArrowheads="1"/>
        </xdr:cNvSpPr>
      </xdr:nvSpPr>
      <xdr:spPr>
        <a:xfrm>
          <a:off x="7877175" y="3362325"/>
          <a:ext cx="1771650" cy="4381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9</xdr:col>
      <xdr:colOff>0</xdr:colOff>
      <xdr:row>16</xdr:row>
      <xdr:rowOff>304800</xdr:rowOff>
    </xdr:from>
    <xdr:to>
      <xdr:col>10</xdr:col>
      <xdr:colOff>276225</xdr:colOff>
      <xdr:row>19</xdr:row>
      <xdr:rowOff>0</xdr:rowOff>
    </xdr:to>
    <xdr:sp macro="[0]!Macro109">
      <xdr:nvSpPr>
        <xdr:cNvPr id="43" name="Text Box 16"/>
        <xdr:cNvSpPr txBox="1">
          <a:spLocks noChangeArrowheads="1"/>
        </xdr:cNvSpPr>
      </xdr:nvSpPr>
      <xdr:spPr>
        <a:xfrm>
          <a:off x="3810000" y="3905250"/>
          <a:ext cx="1771650" cy="4476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11</xdr:col>
      <xdr:colOff>180975</xdr:colOff>
      <xdr:row>16</xdr:row>
      <xdr:rowOff>304800</xdr:rowOff>
    </xdr:from>
    <xdr:to>
      <xdr:col>16</xdr:col>
      <xdr:colOff>142875</xdr:colOff>
      <xdr:row>19</xdr:row>
      <xdr:rowOff>0</xdr:rowOff>
    </xdr:to>
    <xdr:sp macro="[0]!Macro110">
      <xdr:nvSpPr>
        <xdr:cNvPr id="44" name="Text Box 17"/>
        <xdr:cNvSpPr txBox="1">
          <a:spLocks noChangeArrowheads="1"/>
        </xdr:cNvSpPr>
      </xdr:nvSpPr>
      <xdr:spPr>
        <a:xfrm>
          <a:off x="5848350" y="3905250"/>
          <a:ext cx="1771650" cy="4476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17</xdr:col>
      <xdr:colOff>38100</xdr:colOff>
      <xdr:row>16</xdr:row>
      <xdr:rowOff>304800</xdr:rowOff>
    </xdr:from>
    <xdr:to>
      <xdr:col>22</xdr:col>
      <xdr:colOff>0</xdr:colOff>
      <xdr:row>19</xdr:row>
      <xdr:rowOff>0</xdr:rowOff>
    </xdr:to>
    <xdr:sp macro="[0]!Macro111">
      <xdr:nvSpPr>
        <xdr:cNvPr id="45" name="Text Box 18"/>
        <xdr:cNvSpPr txBox="1">
          <a:spLocks noChangeArrowheads="1"/>
        </xdr:cNvSpPr>
      </xdr:nvSpPr>
      <xdr:spPr>
        <a:xfrm>
          <a:off x="7877175" y="3905250"/>
          <a:ext cx="1771650" cy="4476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10</xdr:col>
      <xdr:colOff>276225</xdr:colOff>
      <xdr:row>22</xdr:row>
      <xdr:rowOff>19050</xdr:rowOff>
    </xdr:to>
    <xdr:sp macro="[0]!Macro112">
      <xdr:nvSpPr>
        <xdr:cNvPr id="46" name="Text Box 13"/>
        <xdr:cNvSpPr txBox="1">
          <a:spLocks noChangeArrowheads="1"/>
        </xdr:cNvSpPr>
      </xdr:nvSpPr>
      <xdr:spPr>
        <a:xfrm>
          <a:off x="3810000" y="4457700"/>
          <a:ext cx="1771650" cy="4476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17</a:t>
          </a:r>
        </a:p>
      </xdr:txBody>
    </xdr:sp>
    <xdr:clientData/>
  </xdr:twoCellAnchor>
  <xdr:twoCellAnchor>
    <xdr:from>
      <xdr:col>11</xdr:col>
      <xdr:colOff>180975</xdr:colOff>
      <xdr:row>20</xdr:row>
      <xdr:rowOff>0</xdr:rowOff>
    </xdr:from>
    <xdr:to>
      <xdr:col>16</xdr:col>
      <xdr:colOff>142875</xdr:colOff>
      <xdr:row>22</xdr:row>
      <xdr:rowOff>19050</xdr:rowOff>
    </xdr:to>
    <xdr:sp macro="[0]!Macro113">
      <xdr:nvSpPr>
        <xdr:cNvPr id="47" name="Text Box 14"/>
        <xdr:cNvSpPr txBox="1">
          <a:spLocks noChangeArrowheads="1"/>
        </xdr:cNvSpPr>
      </xdr:nvSpPr>
      <xdr:spPr>
        <a:xfrm>
          <a:off x="5848350" y="4457700"/>
          <a:ext cx="1771650" cy="4476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18</a:t>
          </a:r>
        </a:p>
      </xdr:txBody>
    </xdr:sp>
    <xdr:clientData/>
  </xdr:twoCellAnchor>
  <xdr:twoCellAnchor>
    <xdr:from>
      <xdr:col>17</xdr:col>
      <xdr:colOff>38100</xdr:colOff>
      <xdr:row>20</xdr:row>
      <xdr:rowOff>0</xdr:rowOff>
    </xdr:from>
    <xdr:to>
      <xdr:col>22</xdr:col>
      <xdr:colOff>0</xdr:colOff>
      <xdr:row>22</xdr:row>
      <xdr:rowOff>19050</xdr:rowOff>
    </xdr:to>
    <xdr:sp macro="[0]!Macro114">
      <xdr:nvSpPr>
        <xdr:cNvPr id="48" name="Text Box 15"/>
        <xdr:cNvSpPr txBox="1">
          <a:spLocks noChangeArrowheads="1"/>
        </xdr:cNvSpPr>
      </xdr:nvSpPr>
      <xdr:spPr>
        <a:xfrm>
          <a:off x="7877175" y="4457700"/>
          <a:ext cx="1771650" cy="4476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19</a:t>
          </a:r>
        </a:p>
      </xdr:txBody>
    </xdr:sp>
    <xdr:clientData/>
  </xdr:twoCellAnchor>
  <xdr:twoCellAnchor>
    <xdr:from>
      <xdr:col>9</xdr:col>
      <xdr:colOff>0</xdr:colOff>
      <xdr:row>22</xdr:row>
      <xdr:rowOff>123825</xdr:rowOff>
    </xdr:from>
    <xdr:to>
      <xdr:col>10</xdr:col>
      <xdr:colOff>276225</xdr:colOff>
      <xdr:row>24</xdr:row>
      <xdr:rowOff>152400</xdr:rowOff>
    </xdr:to>
    <xdr:sp macro="[0]!Macro115">
      <xdr:nvSpPr>
        <xdr:cNvPr id="49" name="Text Box 10"/>
        <xdr:cNvSpPr txBox="1">
          <a:spLocks noChangeArrowheads="1"/>
        </xdr:cNvSpPr>
      </xdr:nvSpPr>
      <xdr:spPr>
        <a:xfrm>
          <a:off x="3810000" y="5010150"/>
          <a:ext cx="1771650" cy="4572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>
    <xdr:from>
      <xdr:col>11</xdr:col>
      <xdr:colOff>180975</xdr:colOff>
      <xdr:row>22</xdr:row>
      <xdr:rowOff>123825</xdr:rowOff>
    </xdr:from>
    <xdr:to>
      <xdr:col>16</xdr:col>
      <xdr:colOff>142875</xdr:colOff>
      <xdr:row>24</xdr:row>
      <xdr:rowOff>152400</xdr:rowOff>
    </xdr:to>
    <xdr:sp macro="[0]!Macro116">
      <xdr:nvSpPr>
        <xdr:cNvPr id="50" name="Text Box 11"/>
        <xdr:cNvSpPr txBox="1">
          <a:spLocks noChangeArrowheads="1"/>
        </xdr:cNvSpPr>
      </xdr:nvSpPr>
      <xdr:spPr>
        <a:xfrm>
          <a:off x="5848350" y="5010150"/>
          <a:ext cx="1771650" cy="4572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21</a:t>
          </a:r>
        </a:p>
      </xdr:txBody>
    </xdr:sp>
    <xdr:clientData/>
  </xdr:twoCellAnchor>
  <xdr:twoCellAnchor>
    <xdr:from>
      <xdr:col>17</xdr:col>
      <xdr:colOff>38100</xdr:colOff>
      <xdr:row>22</xdr:row>
      <xdr:rowOff>123825</xdr:rowOff>
    </xdr:from>
    <xdr:to>
      <xdr:col>22</xdr:col>
      <xdr:colOff>0</xdr:colOff>
      <xdr:row>24</xdr:row>
      <xdr:rowOff>152400</xdr:rowOff>
    </xdr:to>
    <xdr:sp macro="[0]!Macro117">
      <xdr:nvSpPr>
        <xdr:cNvPr id="51" name="Text Box 12"/>
        <xdr:cNvSpPr txBox="1">
          <a:spLocks noChangeArrowheads="1"/>
        </xdr:cNvSpPr>
      </xdr:nvSpPr>
      <xdr:spPr>
        <a:xfrm>
          <a:off x="7877175" y="5010150"/>
          <a:ext cx="1771650" cy="4572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50292" anchor="b"/>
        <a:p>
          <a:pPr algn="ctr">
            <a:defRPr/>
          </a:pPr>
          <a:r>
            <a:rPr lang="en-US" cap="none" sz="26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F2526"/>
  <sheetViews>
    <sheetView zoomScale="140" zoomScaleNormal="140" zoomScalePageLayoutView="0" workbookViewId="0" topLeftCell="A1">
      <selection activeCell="G1" sqref="G1"/>
    </sheetView>
  </sheetViews>
  <sheetFormatPr defaultColWidth="9.140625" defaultRowHeight="12.75"/>
  <cols>
    <col min="1" max="1" width="16.421875" style="0" customWidth="1"/>
    <col min="2" max="2" width="10.00390625" style="0" bestFit="1" customWidth="1"/>
  </cols>
  <sheetData>
    <row r="1" spans="1:32" ht="12.75">
      <c r="A1" s="1" t="s">
        <v>0</v>
      </c>
      <c r="B1" s="2" t="s">
        <v>11</v>
      </c>
      <c r="C1" s="2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 s="16" t="s">
        <v>22</v>
      </c>
      <c r="U1" s="36" t="s">
        <v>0</v>
      </c>
      <c r="V1" s="2" t="s">
        <v>11</v>
      </c>
      <c r="W1" s="2" t="s">
        <v>37</v>
      </c>
      <c r="X1" s="26" t="s">
        <v>38</v>
      </c>
      <c r="Y1" s="23" t="s">
        <v>38</v>
      </c>
      <c r="Z1" s="23" t="s">
        <v>38</v>
      </c>
      <c r="AA1" s="26" t="s">
        <v>38</v>
      </c>
      <c r="AB1" s="29" t="s">
        <v>38</v>
      </c>
      <c r="AC1" s="23" t="s">
        <v>38</v>
      </c>
      <c r="AD1" s="30" t="s">
        <v>38</v>
      </c>
      <c r="AE1" s="31" t="s">
        <v>38</v>
      </c>
      <c r="AF1" s="32" t="s">
        <v>38</v>
      </c>
    </row>
    <row r="2" spans="1:32" ht="12.75">
      <c r="A2" t="s">
        <v>1</v>
      </c>
      <c r="B2" s="8" t="e">
        <f>W16</f>
        <v>#REF!</v>
      </c>
      <c r="C2" s="8" t="e">
        <f>1+B12*52</f>
        <v>#REF!</v>
      </c>
      <c r="D2" s="8" t="e">
        <f aca="true" t="shared" si="0" ref="D2:L2">C12+1</f>
        <v>#REF!</v>
      </c>
      <c r="E2" s="8" t="e">
        <f t="shared" si="0"/>
        <v>#REF!</v>
      </c>
      <c r="F2" s="8" t="e">
        <f t="shared" si="0"/>
        <v>#REF!</v>
      </c>
      <c r="G2" s="8" t="e">
        <f t="shared" si="0"/>
        <v>#REF!</v>
      </c>
      <c r="H2" s="8" t="e">
        <f t="shared" si="0"/>
        <v>#REF!</v>
      </c>
      <c r="I2" s="8" t="e">
        <f t="shared" si="0"/>
        <v>#REF!</v>
      </c>
      <c r="J2" s="8" t="e">
        <f t="shared" si="0"/>
        <v>#REF!</v>
      </c>
      <c r="K2" s="8" t="e">
        <f t="shared" si="0"/>
        <v>#REF!</v>
      </c>
      <c r="L2" s="8" t="e">
        <f t="shared" si="0"/>
        <v>#REF!</v>
      </c>
      <c r="M2" s="8">
        <v>1</v>
      </c>
      <c r="U2" t="s">
        <v>1</v>
      </c>
      <c r="V2" s="8">
        <v>0</v>
      </c>
      <c r="W2" s="8">
        <v>2.7</v>
      </c>
      <c r="X2" s="8">
        <v>1</v>
      </c>
      <c r="Y2" s="8">
        <v>1</v>
      </c>
      <c r="Z2" s="8">
        <v>1</v>
      </c>
      <c r="AA2" s="8">
        <v>1</v>
      </c>
      <c r="AB2" s="8">
        <v>1</v>
      </c>
      <c r="AC2" s="8">
        <v>1</v>
      </c>
      <c r="AD2" s="8">
        <v>1</v>
      </c>
      <c r="AE2" s="8">
        <v>1</v>
      </c>
      <c r="AF2" s="8">
        <v>1</v>
      </c>
    </row>
    <row r="3" spans="1:32" ht="12.75">
      <c r="A3" t="s">
        <v>2</v>
      </c>
      <c r="B3" s="8" t="e">
        <f>B2+19</f>
        <v>#REF!</v>
      </c>
      <c r="C3" s="8" t="e">
        <f>$C$2+V17</f>
        <v>#REF!</v>
      </c>
      <c r="D3" s="8" t="e">
        <f aca="true" t="shared" si="1" ref="D3:L3">$C$2+W17</f>
        <v>#REF!</v>
      </c>
      <c r="E3" s="8" t="e">
        <f t="shared" si="1"/>
        <v>#REF!</v>
      </c>
      <c r="F3" s="8" t="e">
        <f t="shared" si="1"/>
        <v>#REF!</v>
      </c>
      <c r="G3" s="8" t="e">
        <f t="shared" si="1"/>
        <v>#REF!</v>
      </c>
      <c r="H3" s="8" t="e">
        <f t="shared" si="1"/>
        <v>#REF!</v>
      </c>
      <c r="I3" s="8" t="e">
        <f t="shared" si="1"/>
        <v>#REF!</v>
      </c>
      <c r="J3" s="8" t="e">
        <f t="shared" si="1"/>
        <v>#REF!</v>
      </c>
      <c r="K3" s="8" t="e">
        <f t="shared" si="1"/>
        <v>#REF!</v>
      </c>
      <c r="L3" s="8" t="e">
        <f t="shared" si="1"/>
        <v>#REF!</v>
      </c>
      <c r="M3" s="8">
        <v>20</v>
      </c>
      <c r="U3" t="s">
        <v>2</v>
      </c>
      <c r="V3" s="8">
        <v>2</v>
      </c>
      <c r="W3" s="8">
        <v>5.9</v>
      </c>
      <c r="X3" s="8">
        <v>6</v>
      </c>
      <c r="Y3" s="8">
        <v>6</v>
      </c>
      <c r="Z3" s="8">
        <v>6</v>
      </c>
      <c r="AA3" s="8">
        <v>6</v>
      </c>
      <c r="AB3" s="8">
        <v>6</v>
      </c>
      <c r="AC3" s="8">
        <v>6</v>
      </c>
      <c r="AD3" s="8">
        <v>6</v>
      </c>
      <c r="AE3" s="8">
        <v>6</v>
      </c>
      <c r="AF3" s="8">
        <v>6</v>
      </c>
    </row>
    <row r="4" spans="1:32" ht="12.75">
      <c r="A4" t="s">
        <v>3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U4" t="s">
        <v>3</v>
      </c>
      <c r="V4" s="9">
        <v>1</v>
      </c>
      <c r="W4" s="9">
        <v>1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</row>
    <row r="5" spans="1:32" ht="12.75">
      <c r="A5" t="s">
        <v>4</v>
      </c>
      <c r="B5" s="5">
        <f aca="true" t="shared" si="2" ref="B5:G5">10^-B4</f>
        <v>1</v>
      </c>
      <c r="C5" s="5">
        <f t="shared" si="2"/>
        <v>1</v>
      </c>
      <c r="D5" s="5">
        <f t="shared" si="2"/>
        <v>1</v>
      </c>
      <c r="E5" s="5">
        <f t="shared" si="2"/>
        <v>1</v>
      </c>
      <c r="F5" s="5">
        <f t="shared" si="2"/>
        <v>1</v>
      </c>
      <c r="G5" s="5">
        <f t="shared" si="2"/>
        <v>1</v>
      </c>
      <c r="H5" s="5">
        <f aca="true" t="shared" si="3" ref="H5:M5">10^-H4</f>
        <v>1</v>
      </c>
      <c r="I5" s="5">
        <f t="shared" si="3"/>
        <v>1</v>
      </c>
      <c r="J5" s="5">
        <f t="shared" si="3"/>
        <v>1</v>
      </c>
      <c r="K5" s="5">
        <f t="shared" si="3"/>
        <v>1</v>
      </c>
      <c r="L5" s="5">
        <f t="shared" si="3"/>
        <v>1</v>
      </c>
      <c r="M5" s="5">
        <f t="shared" si="3"/>
        <v>1</v>
      </c>
      <c r="U5" t="s">
        <v>4</v>
      </c>
      <c r="V5" s="5">
        <f aca="true" t="shared" si="4" ref="V5:AF5">10^-V4</f>
        <v>0.1</v>
      </c>
      <c r="W5" s="5">
        <f t="shared" si="4"/>
        <v>0.1</v>
      </c>
      <c r="X5" s="5">
        <f t="shared" si="4"/>
        <v>1</v>
      </c>
      <c r="Y5" s="5">
        <f t="shared" si="4"/>
        <v>1</v>
      </c>
      <c r="Z5" s="5">
        <f t="shared" si="4"/>
        <v>1</v>
      </c>
      <c r="AA5" s="5">
        <f t="shared" si="4"/>
        <v>1</v>
      </c>
      <c r="AB5" s="5">
        <f t="shared" si="4"/>
        <v>1</v>
      </c>
      <c r="AC5" s="5">
        <f t="shared" si="4"/>
        <v>1</v>
      </c>
      <c r="AD5" s="5">
        <f t="shared" si="4"/>
        <v>1</v>
      </c>
      <c r="AE5" s="5">
        <f t="shared" si="4"/>
        <v>1</v>
      </c>
      <c r="AF5" s="5">
        <f t="shared" si="4"/>
        <v>1</v>
      </c>
    </row>
    <row r="6" spans="1:32" ht="12.75">
      <c r="A6" t="s">
        <v>5</v>
      </c>
      <c r="B6" s="10">
        <v>1</v>
      </c>
      <c r="C6" s="10">
        <v>1</v>
      </c>
      <c r="D6" s="10">
        <v>1</v>
      </c>
      <c r="E6" s="10">
        <v>1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U6" t="s">
        <v>5</v>
      </c>
      <c r="V6" s="10">
        <v>1</v>
      </c>
      <c r="W6" s="10">
        <v>1</v>
      </c>
      <c r="X6" s="10">
        <v>1</v>
      </c>
      <c r="Y6" s="10">
        <v>1</v>
      </c>
      <c r="Z6" s="10">
        <v>1</v>
      </c>
      <c r="AA6" s="10">
        <v>1</v>
      </c>
      <c r="AB6" s="10">
        <v>1</v>
      </c>
      <c r="AC6" s="10">
        <v>1</v>
      </c>
      <c r="AD6" s="10">
        <v>1</v>
      </c>
      <c r="AE6" s="10">
        <v>1</v>
      </c>
      <c r="AF6" s="10">
        <v>1</v>
      </c>
    </row>
    <row r="7" spans="1:32" ht="12.75">
      <c r="A7" t="s">
        <v>7</v>
      </c>
      <c r="B7" s="2">
        <f aca="true" ca="1" t="shared" si="5" ref="B7:L7">RAND()</f>
        <v>0.7566334249308474</v>
      </c>
      <c r="C7" s="2">
        <f ca="1" t="shared" si="5"/>
        <v>0.18534030361473242</v>
      </c>
      <c r="D7" s="2">
        <f ca="1" t="shared" si="5"/>
        <v>0.1365303252214446</v>
      </c>
      <c r="E7" s="2">
        <f ca="1" t="shared" si="5"/>
        <v>0.21345166761616985</v>
      </c>
      <c r="F7" s="2">
        <f ca="1" t="shared" si="5"/>
        <v>0.2575882607001756</v>
      </c>
      <c r="G7" s="2">
        <f ca="1" t="shared" si="5"/>
        <v>0.8709320612526831</v>
      </c>
      <c r="H7" s="2">
        <f ca="1" t="shared" si="5"/>
        <v>0.9744282934006586</v>
      </c>
      <c r="I7" s="2">
        <f ca="1" t="shared" si="5"/>
        <v>0.5272026767500171</v>
      </c>
      <c r="J7" s="2">
        <f ca="1" t="shared" si="5"/>
        <v>0.8051717492266558</v>
      </c>
      <c r="K7" s="2">
        <f ca="1" t="shared" si="5"/>
        <v>0.38539111336594667</v>
      </c>
      <c r="L7" s="2">
        <f ca="1" t="shared" si="5"/>
        <v>0.7663499571466776</v>
      </c>
      <c r="M7" s="2">
        <f ca="1">RAND()</f>
        <v>0.15162762180209788</v>
      </c>
      <c r="U7" t="s">
        <v>7</v>
      </c>
      <c r="V7" s="2">
        <f ca="1">RAND()</f>
        <v>0.36424442498354803</v>
      </c>
      <c r="W7" s="2">
        <f ca="1">RAND()</f>
        <v>0.025079492353095256</v>
      </c>
      <c r="X7" s="2">
        <f ca="1">RAND()</f>
        <v>0.92123348904177</v>
      </c>
      <c r="Y7" s="33">
        <f>Y14</f>
        <v>0.2912802015727607</v>
      </c>
      <c r="Z7" s="2">
        <f aca="true" ca="1" t="shared" si="6" ref="Z7:AF7">RAND()</f>
        <v>0.06286682909211938</v>
      </c>
      <c r="AA7" s="2">
        <f ca="1" t="shared" si="6"/>
        <v>0.2929802323000076</v>
      </c>
      <c r="AB7" s="2">
        <f ca="1" t="shared" si="6"/>
        <v>0.3627811868274635</v>
      </c>
      <c r="AC7" s="2">
        <f ca="1" t="shared" si="6"/>
        <v>0.18846645919422667</v>
      </c>
      <c r="AD7" s="2">
        <f ca="1" t="shared" si="6"/>
        <v>0.5835125107484462</v>
      </c>
      <c r="AE7" s="2">
        <f ca="1" t="shared" si="6"/>
        <v>0.9051571238296807</v>
      </c>
      <c r="AF7" s="2">
        <f ca="1" t="shared" si="6"/>
        <v>0.4377212503878777</v>
      </c>
    </row>
    <row r="8" spans="1:32" ht="12.75">
      <c r="A8" t="s">
        <v>8</v>
      </c>
      <c r="B8" s="2" t="e">
        <f aca="true" t="shared" si="7" ref="B8:G8">ROUNDDOWN((B3-B2+B5)*B7,B4)*B6+B2</f>
        <v>#REF!</v>
      </c>
      <c r="C8" s="2" t="e">
        <f t="shared" si="7"/>
        <v>#REF!</v>
      </c>
      <c r="D8" s="2" t="e">
        <f t="shared" si="7"/>
        <v>#REF!</v>
      </c>
      <c r="E8" s="2" t="e">
        <f t="shared" si="7"/>
        <v>#REF!</v>
      </c>
      <c r="F8" s="2" t="e">
        <f t="shared" si="7"/>
        <v>#REF!</v>
      </c>
      <c r="G8" s="2" t="e">
        <f t="shared" si="7"/>
        <v>#REF!</v>
      </c>
      <c r="H8" s="2" t="e">
        <f aca="true" t="shared" si="8" ref="H8:M8">ROUNDDOWN((H3-H2+H5)*H7,H4)*H6+H2</f>
        <v>#REF!</v>
      </c>
      <c r="I8" s="2" t="e">
        <f t="shared" si="8"/>
        <v>#REF!</v>
      </c>
      <c r="J8" s="2" t="e">
        <f t="shared" si="8"/>
        <v>#REF!</v>
      </c>
      <c r="K8" s="2" t="e">
        <f t="shared" si="8"/>
        <v>#REF!</v>
      </c>
      <c r="L8" s="2" t="e">
        <f t="shared" si="8"/>
        <v>#REF!</v>
      </c>
      <c r="M8" s="2">
        <f t="shared" si="8"/>
        <v>4</v>
      </c>
      <c r="U8" t="s">
        <v>8</v>
      </c>
      <c r="V8" s="2">
        <f aca="true" t="shared" si="9" ref="V8:AF8">ROUNDDOWN((V3-V2+V5)*V7,V4)*V6+V2</f>
        <v>0.7</v>
      </c>
      <c r="W8" s="2">
        <f t="shared" si="9"/>
        <v>2.7</v>
      </c>
      <c r="X8" s="2">
        <f t="shared" si="9"/>
        <v>6</v>
      </c>
      <c r="Y8" s="2">
        <f t="shared" si="9"/>
        <v>2</v>
      </c>
      <c r="Z8" s="2">
        <f t="shared" si="9"/>
        <v>1</v>
      </c>
      <c r="AA8" s="2">
        <f t="shared" si="9"/>
        <v>2</v>
      </c>
      <c r="AB8" s="2">
        <f t="shared" si="9"/>
        <v>3</v>
      </c>
      <c r="AC8" s="2">
        <f t="shared" si="9"/>
        <v>2</v>
      </c>
      <c r="AD8" s="2">
        <f t="shared" si="9"/>
        <v>4</v>
      </c>
      <c r="AE8" s="2">
        <f t="shared" si="9"/>
        <v>6</v>
      </c>
      <c r="AF8" s="2">
        <f t="shared" si="9"/>
        <v>3</v>
      </c>
    </row>
    <row r="9" spans="1:32" ht="12.75">
      <c r="A9" s="3" t="s">
        <v>9</v>
      </c>
      <c r="B9" s="2">
        <f aca="true" ca="1" t="shared" si="10" ref="B9:L9">RAND()</f>
        <v>0.5023415445414273</v>
      </c>
      <c r="C9" s="2">
        <f ca="1" t="shared" si="10"/>
        <v>0.33272498957639984</v>
      </c>
      <c r="D9" s="2">
        <f ca="1" t="shared" si="10"/>
        <v>0.7768560357387152</v>
      </c>
      <c r="E9" s="2">
        <f ca="1" t="shared" si="10"/>
        <v>0.2622861530648978</v>
      </c>
      <c r="F9" s="2">
        <f ca="1" t="shared" si="10"/>
        <v>0.9514353393985985</v>
      </c>
      <c r="G9" s="2">
        <f ca="1" t="shared" si="10"/>
        <v>0.6553333976781451</v>
      </c>
      <c r="H9" s="2">
        <f ca="1" t="shared" si="10"/>
        <v>0.26497872405857514</v>
      </c>
      <c r="I9" s="2">
        <f ca="1" t="shared" si="10"/>
        <v>0.7120817609130295</v>
      </c>
      <c r="J9" s="2">
        <f ca="1" t="shared" si="10"/>
        <v>0.8775658812461735</v>
      </c>
      <c r="K9" s="2">
        <f ca="1" t="shared" si="10"/>
        <v>0.3496911566933282</v>
      </c>
      <c r="L9" s="2">
        <f ca="1" t="shared" si="10"/>
        <v>0.31503115397727355</v>
      </c>
      <c r="M9" s="2">
        <f ca="1">RAND()</f>
        <v>0.6914659000187222</v>
      </c>
      <c r="U9" s="3" t="s">
        <v>9</v>
      </c>
      <c r="V9" s="2">
        <f aca="true" ca="1" t="shared" si="11" ref="V9:AF9">RAND()</f>
        <v>0.8849916527140208</v>
      </c>
      <c r="W9" s="2">
        <f ca="1" t="shared" si="11"/>
        <v>0.21967618568189207</v>
      </c>
      <c r="X9" s="2">
        <f ca="1" t="shared" si="11"/>
        <v>0.014222177328826913</v>
      </c>
      <c r="Y9" s="2">
        <f ca="1" t="shared" si="11"/>
        <v>0.8425495179548075</v>
      </c>
      <c r="Z9" s="2">
        <f ca="1" t="shared" si="11"/>
        <v>0.2487968674458595</v>
      </c>
      <c r="AA9" s="2">
        <f ca="1" t="shared" si="11"/>
        <v>0.38154510305017497</v>
      </c>
      <c r="AB9" s="2">
        <f ca="1" t="shared" si="11"/>
        <v>0.01520664420578699</v>
      </c>
      <c r="AC9" s="2">
        <f ca="1" t="shared" si="11"/>
        <v>0.17332628557321406</v>
      </c>
      <c r="AD9" s="2">
        <f ca="1" t="shared" si="11"/>
        <v>0.16993455154197845</v>
      </c>
      <c r="AE9" s="2">
        <f ca="1" t="shared" si="11"/>
        <v>0.1829578029601593</v>
      </c>
      <c r="AF9" s="2">
        <f ca="1" t="shared" si="11"/>
        <v>0.8538033480301029</v>
      </c>
    </row>
    <row r="10" spans="1:32" ht="12.75">
      <c r="A10" t="s">
        <v>12</v>
      </c>
      <c r="B10" s="6">
        <f aca="true" t="shared" si="12" ref="B10:G10">IF(B9&lt;0.5,-1,1)</f>
        <v>1</v>
      </c>
      <c r="C10" s="6">
        <f t="shared" si="12"/>
        <v>-1</v>
      </c>
      <c r="D10" s="6">
        <f t="shared" si="12"/>
        <v>1</v>
      </c>
      <c r="E10" s="6">
        <f t="shared" si="12"/>
        <v>-1</v>
      </c>
      <c r="F10" s="6">
        <f t="shared" si="12"/>
        <v>1</v>
      </c>
      <c r="G10" s="6">
        <f t="shared" si="12"/>
        <v>1</v>
      </c>
      <c r="H10" s="6">
        <f aca="true" t="shared" si="13" ref="H10:M10">IF(H9&lt;0.5,-1,1)</f>
        <v>-1</v>
      </c>
      <c r="I10" s="6">
        <f t="shared" si="13"/>
        <v>1</v>
      </c>
      <c r="J10" s="6">
        <f t="shared" si="13"/>
        <v>1</v>
      </c>
      <c r="K10" s="6">
        <f t="shared" si="13"/>
        <v>-1</v>
      </c>
      <c r="L10" s="6">
        <f t="shared" si="13"/>
        <v>-1</v>
      </c>
      <c r="M10" s="6">
        <f t="shared" si="13"/>
        <v>1</v>
      </c>
      <c r="U10" t="s">
        <v>12</v>
      </c>
      <c r="V10" s="6">
        <f aca="true" t="shared" si="14" ref="V10:AF10">IF(V9&lt;0.5,-1,1)</f>
        <v>1</v>
      </c>
      <c r="W10" s="6">
        <f t="shared" si="14"/>
        <v>-1</v>
      </c>
      <c r="X10" s="6">
        <f t="shared" si="14"/>
        <v>-1</v>
      </c>
      <c r="Y10" s="6">
        <f t="shared" si="14"/>
        <v>1</v>
      </c>
      <c r="Z10" s="6">
        <f t="shared" si="14"/>
        <v>-1</v>
      </c>
      <c r="AA10" s="6">
        <f t="shared" si="14"/>
        <v>-1</v>
      </c>
      <c r="AB10" s="6">
        <f t="shared" si="14"/>
        <v>-1</v>
      </c>
      <c r="AC10" s="6">
        <f t="shared" si="14"/>
        <v>-1</v>
      </c>
      <c r="AD10" s="6">
        <f t="shared" si="14"/>
        <v>-1</v>
      </c>
      <c r="AE10" s="6">
        <f t="shared" si="14"/>
        <v>-1</v>
      </c>
      <c r="AF10" s="6">
        <f t="shared" si="14"/>
        <v>1</v>
      </c>
    </row>
    <row r="11" spans="1:32" ht="12.75">
      <c r="A11" t="s">
        <v>13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U11" t="s">
        <v>13</v>
      </c>
      <c r="V11" s="7">
        <v>1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</row>
    <row r="12" spans="1:32" ht="12.75">
      <c r="A12" t="s">
        <v>6</v>
      </c>
      <c r="B12" s="4" t="e">
        <f aca="true" t="shared" si="15" ref="B12:G12">(B10^B11)*B8</f>
        <v>#REF!</v>
      </c>
      <c r="C12" s="18" t="e">
        <f t="shared" si="15"/>
        <v>#REF!</v>
      </c>
      <c r="D12" s="19" t="e">
        <f t="shared" si="15"/>
        <v>#REF!</v>
      </c>
      <c r="E12" s="20" t="e">
        <f t="shared" si="15"/>
        <v>#REF!</v>
      </c>
      <c r="F12" s="21" t="e">
        <f t="shared" si="15"/>
        <v>#REF!</v>
      </c>
      <c r="G12" s="4" t="e">
        <f t="shared" si="15"/>
        <v>#REF!</v>
      </c>
      <c r="H12" s="26" t="e">
        <f aca="true" t="shared" si="16" ref="H12:M12">(H10^H11)*H8</f>
        <v>#REF!</v>
      </c>
      <c r="I12" s="25" t="e">
        <f t="shared" si="16"/>
        <v>#REF!</v>
      </c>
      <c r="J12" s="24" t="e">
        <f t="shared" si="16"/>
        <v>#REF!</v>
      </c>
      <c r="K12" s="23" t="e">
        <f t="shared" si="16"/>
        <v>#REF!</v>
      </c>
      <c r="L12" s="22" t="e">
        <f t="shared" si="16"/>
        <v>#REF!</v>
      </c>
      <c r="M12" s="4">
        <f t="shared" si="16"/>
        <v>4</v>
      </c>
      <c r="U12" t="s">
        <v>6</v>
      </c>
      <c r="V12" s="4">
        <f aca="true" t="shared" si="17" ref="V12:AF12">(V10^V11)*V8</f>
        <v>0.7</v>
      </c>
      <c r="W12" s="4">
        <f t="shared" si="17"/>
        <v>2.7</v>
      </c>
      <c r="X12" s="4">
        <f t="shared" si="17"/>
        <v>6</v>
      </c>
      <c r="Y12" s="4">
        <f t="shared" si="17"/>
        <v>2</v>
      </c>
      <c r="Z12" s="4">
        <f t="shared" si="17"/>
        <v>1</v>
      </c>
      <c r="AA12" s="34">
        <f t="shared" si="17"/>
        <v>2</v>
      </c>
      <c r="AB12" s="4">
        <f t="shared" si="17"/>
        <v>3</v>
      </c>
      <c r="AC12" s="4">
        <f t="shared" si="17"/>
        <v>2</v>
      </c>
      <c r="AD12" s="4">
        <f t="shared" si="17"/>
        <v>4</v>
      </c>
      <c r="AE12" s="4">
        <f t="shared" si="17"/>
        <v>6</v>
      </c>
      <c r="AF12" s="4">
        <f t="shared" si="17"/>
        <v>3</v>
      </c>
    </row>
    <row r="13" spans="1:32" ht="12.75">
      <c r="A13" t="s">
        <v>10</v>
      </c>
      <c r="B13" s="2" t="e">
        <f aca="true" t="shared" si="18" ref="B13:G13">(B12^2)^0.5</f>
        <v>#REF!</v>
      </c>
      <c r="C13" s="2" t="e">
        <f t="shared" si="18"/>
        <v>#REF!</v>
      </c>
      <c r="D13" s="2" t="e">
        <f t="shared" si="18"/>
        <v>#REF!</v>
      </c>
      <c r="E13" s="2" t="e">
        <f t="shared" si="18"/>
        <v>#REF!</v>
      </c>
      <c r="F13" s="2" t="e">
        <f t="shared" si="18"/>
        <v>#REF!</v>
      </c>
      <c r="G13" s="2" t="e">
        <f t="shared" si="18"/>
        <v>#REF!</v>
      </c>
      <c r="H13" s="2" t="e">
        <f aca="true" t="shared" si="19" ref="H13:M13">(H12^2)^0.5</f>
        <v>#REF!</v>
      </c>
      <c r="I13" s="2" t="e">
        <f t="shared" si="19"/>
        <v>#REF!</v>
      </c>
      <c r="J13" s="2" t="e">
        <f t="shared" si="19"/>
        <v>#REF!</v>
      </c>
      <c r="K13" s="2" t="e">
        <f t="shared" si="19"/>
        <v>#REF!</v>
      </c>
      <c r="L13" s="2" t="e">
        <f t="shared" si="19"/>
        <v>#REF!</v>
      </c>
      <c r="M13" s="2">
        <f t="shared" si="19"/>
        <v>4</v>
      </c>
      <c r="U13" t="s">
        <v>10</v>
      </c>
      <c r="V13" s="2">
        <f aca="true" t="shared" si="20" ref="V13:AF13">ABS(V12)</f>
        <v>0.7</v>
      </c>
      <c r="W13" s="2">
        <f t="shared" si="20"/>
        <v>2.7</v>
      </c>
      <c r="X13" s="2">
        <f t="shared" si="20"/>
        <v>6</v>
      </c>
      <c r="Y13" s="2">
        <f t="shared" si="20"/>
        <v>2</v>
      </c>
      <c r="Z13" s="2">
        <f t="shared" si="20"/>
        <v>1</v>
      </c>
      <c r="AA13" s="2">
        <f t="shared" si="20"/>
        <v>2</v>
      </c>
      <c r="AB13" s="2">
        <f t="shared" si="20"/>
        <v>3</v>
      </c>
      <c r="AC13" s="2">
        <f t="shared" si="20"/>
        <v>2</v>
      </c>
      <c r="AD13" s="2">
        <f t="shared" si="20"/>
        <v>4</v>
      </c>
      <c r="AE13" s="2">
        <f t="shared" si="20"/>
        <v>6</v>
      </c>
      <c r="AF13" s="2">
        <f t="shared" si="20"/>
        <v>3</v>
      </c>
    </row>
    <row r="14" spans="1:25" ht="12.75">
      <c r="A14" s="12" t="e">
        <f>#REF!</f>
        <v>#REF!</v>
      </c>
      <c r="G14">
        <f>RANK(G15,$G$15:$P$15)</f>
        <v>5</v>
      </c>
      <c r="H14">
        <f aca="true" t="shared" si="21" ref="H14:P14">RANK(H15,$G$15:$P$15)</f>
        <v>7</v>
      </c>
      <c r="I14">
        <f t="shared" si="21"/>
        <v>3</v>
      </c>
      <c r="J14">
        <f t="shared" si="21"/>
        <v>10</v>
      </c>
      <c r="K14">
        <f t="shared" si="21"/>
        <v>8</v>
      </c>
      <c r="L14">
        <f t="shared" si="21"/>
        <v>1</v>
      </c>
      <c r="M14">
        <f t="shared" si="21"/>
        <v>9</v>
      </c>
      <c r="N14">
        <f t="shared" si="21"/>
        <v>2</v>
      </c>
      <c r="O14">
        <f t="shared" si="21"/>
        <v>6</v>
      </c>
      <c r="P14">
        <f t="shared" si="21"/>
        <v>4</v>
      </c>
      <c r="X14">
        <v>301</v>
      </c>
      <c r="Y14" s="35">
        <f>X14*X7-ROUNDDOWN(X14*X7,0)</f>
        <v>0.2912802015727607</v>
      </c>
    </row>
    <row r="15" spans="2:16" ht="12.75">
      <c r="B15" t="s">
        <v>33</v>
      </c>
      <c r="C15" t="s">
        <v>34</v>
      </c>
      <c r="D15" t="s">
        <v>35</v>
      </c>
      <c r="E15" t="s">
        <v>36</v>
      </c>
      <c r="G15">
        <f ca="1">RAND()</f>
        <v>0.4837684510368828</v>
      </c>
      <c r="H15">
        <f aca="true" ca="1" t="shared" si="22" ref="H15:P15">RAND()</f>
        <v>0.33534022786867523</v>
      </c>
      <c r="I15">
        <f ca="1" t="shared" si="22"/>
        <v>0.7334135426614985</v>
      </c>
      <c r="J15">
        <f ca="1" t="shared" si="22"/>
        <v>0.011659383582195093</v>
      </c>
      <c r="K15">
        <f ca="1" t="shared" si="22"/>
        <v>0.2641347796902943</v>
      </c>
      <c r="L15">
        <f ca="1" t="shared" si="22"/>
        <v>0.9320851351713572</v>
      </c>
      <c r="M15">
        <f ca="1" t="shared" si="22"/>
        <v>0.24788554071705937</v>
      </c>
      <c r="N15">
        <f ca="1" t="shared" si="22"/>
        <v>0.756148547395976</v>
      </c>
      <c r="O15">
        <f ca="1" t="shared" si="22"/>
        <v>0.4310820280450306</v>
      </c>
      <c r="P15">
        <f ca="1" t="shared" si="22"/>
        <v>0.49078532918397866</v>
      </c>
    </row>
    <row r="16" spans="1:23" ht="12.75">
      <c r="A16" s="38">
        <v>1</v>
      </c>
      <c r="B16">
        <v>2</v>
      </c>
      <c r="C16" s="14" t="s">
        <v>16</v>
      </c>
      <c r="D16">
        <v>2</v>
      </c>
      <c r="E16">
        <v>4</v>
      </c>
      <c r="F16" s="17">
        <v>1</v>
      </c>
      <c r="G16" s="23" t="e">
        <f>HLOOKUP($G$14,$C$1:$L$12,12)</f>
        <v>#REF!</v>
      </c>
      <c r="H16" s="23" t="e">
        <f>HLOOKUP($H$14,$C$1:$L$12,12)</f>
        <v>#REF!</v>
      </c>
      <c r="I16" s="23" t="e">
        <f>HLOOKUP($I$14,$C$1:$L$12,12)</f>
        <v>#REF!</v>
      </c>
      <c r="J16" s="23" t="e">
        <f>HLOOKUP($J$14,$C$1:$L$12,12)</f>
        <v>#REF!</v>
      </c>
      <c r="K16" s="23" t="e">
        <f>HLOOKUP($K$14,$C$1:$L$12,12)</f>
        <v>#REF!</v>
      </c>
      <c r="L16" s="23" t="e">
        <f>HLOOKUP($L$14,$C$1:$L$12,12)</f>
        <v>#REF!</v>
      </c>
      <c r="M16" s="23" t="e">
        <f>HLOOKUP($M$14,$C$1:$L$12,12)</f>
        <v>#REF!</v>
      </c>
      <c r="N16" s="23" t="e">
        <f>HLOOKUP($N$14,$C$1:$L$12,12)</f>
        <v>#REF!</v>
      </c>
      <c r="O16" s="23" t="e">
        <f>HLOOKUP($O$14,$C$1:$L$12,12)</f>
        <v>#REF!</v>
      </c>
      <c r="P16" s="23" t="e">
        <f>HLOOKUP($P$14,$C$1:$L$12,12)</f>
        <v>#REF!</v>
      </c>
      <c r="Q16" t="e">
        <f>SUM(G16:P16)</f>
        <v>#REF!</v>
      </c>
      <c r="V16" t="e">
        <f>A14</f>
        <v>#REF!</v>
      </c>
      <c r="W16" t="e">
        <f>IF($V$16=52,0,20)</f>
        <v>#REF!</v>
      </c>
    </row>
    <row r="17" spans="1:31" ht="12.75">
      <c r="A17" s="38">
        <v>2</v>
      </c>
      <c r="B17" s="15" t="s">
        <v>21</v>
      </c>
      <c r="C17" s="12" t="s">
        <v>17</v>
      </c>
      <c r="D17">
        <v>11</v>
      </c>
      <c r="E17">
        <v>1</v>
      </c>
      <c r="F17" s="17">
        <v>2</v>
      </c>
      <c r="G17" s="23" t="e">
        <f aca="true" t="shared" si="23" ref="G17:G35">HLOOKUP($G$14,$C$1:$L$12,12)</f>
        <v>#REF!</v>
      </c>
      <c r="H17" s="23" t="e">
        <f aca="true" t="shared" si="24" ref="H17:H35">HLOOKUP($H$14,$C$1:$L$12,12)</f>
        <v>#REF!</v>
      </c>
      <c r="I17" s="23" t="e">
        <f aca="true" t="shared" si="25" ref="I17:I35">HLOOKUP($I$14,$C$1:$L$12,12)</f>
        <v>#REF!</v>
      </c>
      <c r="J17" s="23" t="e">
        <f aca="true" t="shared" si="26" ref="J17:J35">HLOOKUP($J$14,$C$1:$L$12,12)</f>
        <v>#REF!</v>
      </c>
      <c r="K17" s="23" t="e">
        <f aca="true" t="shared" si="27" ref="K17:K35">HLOOKUP($K$14,$C$1:$L$12,12)</f>
        <v>#REF!</v>
      </c>
      <c r="L17" s="23" t="e">
        <f aca="true" t="shared" si="28" ref="L17:L35">HLOOKUP($L$14,$C$1:$L$12,12)</f>
        <v>#REF!</v>
      </c>
      <c r="M17" s="23" t="e">
        <f aca="true" t="shared" si="29" ref="M17:M35">HLOOKUP($M$14,$C$1:$L$12,12)</f>
        <v>#REF!</v>
      </c>
      <c r="N17" s="23" t="e">
        <f aca="true" t="shared" si="30" ref="N17:N35">HLOOKUP($N$14,$C$1:$L$12,12)</f>
        <v>#REF!</v>
      </c>
      <c r="O17" s="23" t="e">
        <f aca="true" t="shared" si="31" ref="O17:O35">HLOOKUP($O$14,$C$1:$L$12,12)</f>
        <v>#REF!</v>
      </c>
      <c r="P17" s="23" t="e">
        <f aca="true" t="shared" si="32" ref="P17:P35">HLOOKUP($P$14,$C$1:$L$12,12)</f>
        <v>#REF!</v>
      </c>
      <c r="Q17" t="e">
        <f aca="true" t="shared" si="33" ref="Q17:Q35">SUM(G17:P17)</f>
        <v>#REF!</v>
      </c>
      <c r="R17" t="e">
        <f>Q17-Q16</f>
        <v>#REF!</v>
      </c>
      <c r="V17" t="e">
        <f>IF($V$16=52,V18,V19)</f>
        <v>#REF!</v>
      </c>
      <c r="W17" t="e">
        <f aca="true" t="shared" si="34" ref="W17:AE17">IF($V$16=52,W18,W19)</f>
        <v>#REF!</v>
      </c>
      <c r="X17" t="e">
        <f t="shared" si="34"/>
        <v>#REF!</v>
      </c>
      <c r="Y17" t="e">
        <f t="shared" si="34"/>
        <v>#REF!</v>
      </c>
      <c r="Z17" t="e">
        <f t="shared" si="34"/>
        <v>#REF!</v>
      </c>
      <c r="AA17" t="e">
        <f t="shared" si="34"/>
        <v>#REF!</v>
      </c>
      <c r="AB17" t="e">
        <f t="shared" si="34"/>
        <v>#REF!</v>
      </c>
      <c r="AC17" t="e">
        <f t="shared" si="34"/>
        <v>#REF!</v>
      </c>
      <c r="AD17" t="e">
        <f t="shared" si="34"/>
        <v>#REF!</v>
      </c>
      <c r="AE17" t="e">
        <f t="shared" si="34"/>
        <v>#REF!</v>
      </c>
    </row>
    <row r="18" spans="1:31" ht="12.75">
      <c r="A18" s="38">
        <v>3</v>
      </c>
      <c r="B18" s="1">
        <v>5</v>
      </c>
      <c r="C18" s="12" t="s">
        <v>15</v>
      </c>
      <c r="D18">
        <v>5</v>
      </c>
      <c r="E18">
        <v>2</v>
      </c>
      <c r="F18" s="17">
        <v>3</v>
      </c>
      <c r="G18" s="23" t="e">
        <f t="shared" si="23"/>
        <v>#REF!</v>
      </c>
      <c r="H18" s="23" t="e">
        <f t="shared" si="24"/>
        <v>#REF!</v>
      </c>
      <c r="I18" s="23" t="e">
        <f t="shared" si="25"/>
        <v>#REF!</v>
      </c>
      <c r="J18" s="23" t="e">
        <f t="shared" si="26"/>
        <v>#REF!</v>
      </c>
      <c r="K18" s="23" t="e">
        <f t="shared" si="27"/>
        <v>#REF!</v>
      </c>
      <c r="L18" s="23" t="e">
        <f t="shared" si="28"/>
        <v>#REF!</v>
      </c>
      <c r="M18" s="23" t="e">
        <f t="shared" si="29"/>
        <v>#REF!</v>
      </c>
      <c r="N18" s="23" t="e">
        <f t="shared" si="30"/>
        <v>#REF!</v>
      </c>
      <c r="O18" s="23" t="e">
        <f t="shared" si="31"/>
        <v>#REF!</v>
      </c>
      <c r="P18" s="23" t="e">
        <f t="shared" si="32"/>
        <v>#REF!</v>
      </c>
      <c r="Q18" t="e">
        <f t="shared" si="33"/>
        <v>#REF!</v>
      </c>
      <c r="R18" t="e">
        <f aca="true" t="shared" si="35" ref="R18:R35">Q18-Q17</f>
        <v>#REF!</v>
      </c>
      <c r="V18" s="8">
        <v>8</v>
      </c>
      <c r="W18" s="8">
        <v>15</v>
      </c>
      <c r="X18" s="8">
        <v>20</v>
      </c>
      <c r="Y18" s="8">
        <v>25</v>
      </c>
      <c r="Z18" s="8">
        <v>30</v>
      </c>
      <c r="AA18" s="8">
        <v>34</v>
      </c>
      <c r="AB18" s="8">
        <v>38</v>
      </c>
      <c r="AC18" s="8">
        <v>42</v>
      </c>
      <c r="AD18" s="8">
        <v>46</v>
      </c>
      <c r="AE18" s="8">
        <v>51</v>
      </c>
    </row>
    <row r="19" spans="1:31" ht="12.75">
      <c r="A19" s="38">
        <v>4</v>
      </c>
      <c r="B19">
        <v>9</v>
      </c>
      <c r="C19" s="14" t="s">
        <v>16</v>
      </c>
      <c r="D19">
        <v>9</v>
      </c>
      <c r="E19">
        <v>4</v>
      </c>
      <c r="F19" s="17">
        <v>4</v>
      </c>
      <c r="G19" s="23" t="e">
        <f t="shared" si="23"/>
        <v>#REF!</v>
      </c>
      <c r="H19" s="23" t="e">
        <f t="shared" si="24"/>
        <v>#REF!</v>
      </c>
      <c r="I19" s="23" t="e">
        <f t="shared" si="25"/>
        <v>#REF!</v>
      </c>
      <c r="J19" s="23" t="e">
        <f t="shared" si="26"/>
        <v>#REF!</v>
      </c>
      <c r="K19" s="23" t="e">
        <f t="shared" si="27"/>
        <v>#REF!</v>
      </c>
      <c r="L19" s="23" t="e">
        <f t="shared" si="28"/>
        <v>#REF!</v>
      </c>
      <c r="M19" s="23" t="e">
        <f t="shared" si="29"/>
        <v>#REF!</v>
      </c>
      <c r="N19" s="23" t="e">
        <f t="shared" si="30"/>
        <v>#REF!</v>
      </c>
      <c r="O19" s="23" t="e">
        <f t="shared" si="31"/>
        <v>#REF!</v>
      </c>
      <c r="P19" s="23" t="e">
        <f t="shared" si="32"/>
        <v>#REF!</v>
      </c>
      <c r="Q19" t="e">
        <f t="shared" si="33"/>
        <v>#REF!</v>
      </c>
      <c r="R19" t="e">
        <f t="shared" si="35"/>
        <v>#REF!</v>
      </c>
      <c r="V19" s="8">
        <v>3</v>
      </c>
      <c r="W19" s="8">
        <v>4</v>
      </c>
      <c r="X19" s="8">
        <v>5</v>
      </c>
      <c r="Y19" s="8">
        <v>6</v>
      </c>
      <c r="Z19" s="8">
        <v>7</v>
      </c>
      <c r="AA19" s="8">
        <v>8</v>
      </c>
      <c r="AB19" s="8">
        <v>9</v>
      </c>
      <c r="AC19" s="8">
        <v>10</v>
      </c>
      <c r="AD19" s="8">
        <v>11</v>
      </c>
      <c r="AE19" s="8">
        <v>12</v>
      </c>
    </row>
    <row r="20" spans="1:18" ht="12.75">
      <c r="A20" s="38">
        <v>5</v>
      </c>
      <c r="B20" s="1">
        <v>3</v>
      </c>
      <c r="C20" s="12" t="s">
        <v>17</v>
      </c>
      <c r="D20">
        <v>3</v>
      </c>
      <c r="E20">
        <v>1</v>
      </c>
      <c r="F20" s="17">
        <v>5</v>
      </c>
      <c r="G20" s="23" t="e">
        <f t="shared" si="23"/>
        <v>#REF!</v>
      </c>
      <c r="H20" s="23" t="e">
        <f t="shared" si="24"/>
        <v>#REF!</v>
      </c>
      <c r="I20" s="23" t="e">
        <f t="shared" si="25"/>
        <v>#REF!</v>
      </c>
      <c r="J20" s="23" t="e">
        <f t="shared" si="26"/>
        <v>#REF!</v>
      </c>
      <c r="K20" s="23" t="e">
        <f t="shared" si="27"/>
        <v>#REF!</v>
      </c>
      <c r="L20" s="23" t="e">
        <f t="shared" si="28"/>
        <v>#REF!</v>
      </c>
      <c r="M20" s="23" t="e">
        <f t="shared" si="29"/>
        <v>#REF!</v>
      </c>
      <c r="N20" s="23" t="e">
        <f t="shared" si="30"/>
        <v>#REF!</v>
      </c>
      <c r="O20" s="23" t="e">
        <f t="shared" si="31"/>
        <v>#REF!</v>
      </c>
      <c r="P20" s="23" t="e">
        <f t="shared" si="32"/>
        <v>#REF!</v>
      </c>
      <c r="Q20" t="e">
        <f t="shared" si="33"/>
        <v>#REF!</v>
      </c>
      <c r="R20" t="e">
        <f t="shared" si="35"/>
        <v>#REF!</v>
      </c>
    </row>
    <row r="21" spans="1:18" ht="12.75">
      <c r="A21" s="38">
        <v>6</v>
      </c>
      <c r="B21" s="15" t="s">
        <v>21</v>
      </c>
      <c r="C21" s="12" t="s">
        <v>15</v>
      </c>
      <c r="D21">
        <v>11</v>
      </c>
      <c r="E21">
        <v>2</v>
      </c>
      <c r="F21" s="17">
        <v>6</v>
      </c>
      <c r="G21" s="23" t="e">
        <f t="shared" si="23"/>
        <v>#REF!</v>
      </c>
      <c r="H21" s="23" t="e">
        <f t="shared" si="24"/>
        <v>#REF!</v>
      </c>
      <c r="I21" s="23" t="e">
        <f t="shared" si="25"/>
        <v>#REF!</v>
      </c>
      <c r="J21" s="23" t="e">
        <f t="shared" si="26"/>
        <v>#REF!</v>
      </c>
      <c r="K21" s="23" t="e">
        <f t="shared" si="27"/>
        <v>#REF!</v>
      </c>
      <c r="L21" s="23" t="e">
        <f t="shared" si="28"/>
        <v>#REF!</v>
      </c>
      <c r="M21" s="23" t="e">
        <f t="shared" si="29"/>
        <v>#REF!</v>
      </c>
      <c r="N21" s="23" t="e">
        <f t="shared" si="30"/>
        <v>#REF!</v>
      </c>
      <c r="O21" s="23" t="e">
        <f t="shared" si="31"/>
        <v>#REF!</v>
      </c>
      <c r="P21" s="23" t="e">
        <f t="shared" si="32"/>
        <v>#REF!</v>
      </c>
      <c r="Q21" t="e">
        <f t="shared" si="33"/>
        <v>#REF!</v>
      </c>
      <c r="R21" t="e">
        <f t="shared" si="35"/>
        <v>#REF!</v>
      </c>
    </row>
    <row r="22" spans="1:18" ht="12.75">
      <c r="A22" s="38">
        <v>7</v>
      </c>
      <c r="B22" s="1">
        <v>9</v>
      </c>
      <c r="C22" s="12" t="s">
        <v>15</v>
      </c>
      <c r="D22">
        <v>9</v>
      </c>
      <c r="E22">
        <v>2</v>
      </c>
      <c r="F22" s="17">
        <v>7</v>
      </c>
      <c r="G22" s="23" t="e">
        <f t="shared" si="23"/>
        <v>#REF!</v>
      </c>
      <c r="H22" s="23" t="e">
        <f t="shared" si="24"/>
        <v>#REF!</v>
      </c>
      <c r="I22" s="23" t="e">
        <f t="shared" si="25"/>
        <v>#REF!</v>
      </c>
      <c r="J22" s="23" t="e">
        <f t="shared" si="26"/>
        <v>#REF!</v>
      </c>
      <c r="K22" s="23" t="e">
        <f t="shared" si="27"/>
        <v>#REF!</v>
      </c>
      <c r="L22" s="23" t="e">
        <f t="shared" si="28"/>
        <v>#REF!</v>
      </c>
      <c r="M22" s="23" t="e">
        <f t="shared" si="29"/>
        <v>#REF!</v>
      </c>
      <c r="N22" s="23" t="e">
        <f t="shared" si="30"/>
        <v>#REF!</v>
      </c>
      <c r="O22" s="23" t="e">
        <f t="shared" si="31"/>
        <v>#REF!</v>
      </c>
      <c r="P22" s="23" t="e">
        <f t="shared" si="32"/>
        <v>#REF!</v>
      </c>
      <c r="Q22" t="e">
        <f t="shared" si="33"/>
        <v>#REF!</v>
      </c>
      <c r="R22" t="e">
        <f t="shared" si="35"/>
        <v>#REF!</v>
      </c>
    </row>
    <row r="23" spans="1:18" ht="12.75">
      <c r="A23" s="38">
        <v>8</v>
      </c>
      <c r="B23">
        <v>7</v>
      </c>
      <c r="C23" s="14" t="s">
        <v>14</v>
      </c>
      <c r="D23">
        <v>7</v>
      </c>
      <c r="E23">
        <v>3</v>
      </c>
      <c r="F23" s="17">
        <v>8</v>
      </c>
      <c r="G23" s="23" t="e">
        <f t="shared" si="23"/>
        <v>#REF!</v>
      </c>
      <c r="H23" s="23" t="e">
        <f t="shared" si="24"/>
        <v>#REF!</v>
      </c>
      <c r="I23" s="23" t="e">
        <f t="shared" si="25"/>
        <v>#REF!</v>
      </c>
      <c r="J23" s="23" t="e">
        <f t="shared" si="26"/>
        <v>#REF!</v>
      </c>
      <c r="K23" s="23" t="e">
        <f t="shared" si="27"/>
        <v>#REF!</v>
      </c>
      <c r="L23" s="23" t="e">
        <f t="shared" si="28"/>
        <v>#REF!</v>
      </c>
      <c r="M23" s="23" t="e">
        <f t="shared" si="29"/>
        <v>#REF!</v>
      </c>
      <c r="N23" s="23" t="e">
        <f t="shared" si="30"/>
        <v>#REF!</v>
      </c>
      <c r="O23" s="23" t="e">
        <f t="shared" si="31"/>
        <v>#REF!</v>
      </c>
      <c r="P23" s="23" t="e">
        <f t="shared" si="32"/>
        <v>#REF!</v>
      </c>
      <c r="Q23" t="e">
        <f t="shared" si="33"/>
        <v>#REF!</v>
      </c>
      <c r="R23" t="e">
        <f t="shared" si="35"/>
        <v>#REF!</v>
      </c>
    </row>
    <row r="24" spans="1:18" ht="12.75">
      <c r="A24" s="38">
        <v>9</v>
      </c>
      <c r="B24" s="1">
        <v>7</v>
      </c>
      <c r="C24" s="12" t="s">
        <v>17</v>
      </c>
      <c r="D24">
        <v>7</v>
      </c>
      <c r="E24">
        <v>1</v>
      </c>
      <c r="F24" s="17">
        <v>9</v>
      </c>
      <c r="G24" s="23" t="e">
        <f t="shared" si="23"/>
        <v>#REF!</v>
      </c>
      <c r="H24" s="23" t="e">
        <f t="shared" si="24"/>
        <v>#REF!</v>
      </c>
      <c r="I24" s="23" t="e">
        <f t="shared" si="25"/>
        <v>#REF!</v>
      </c>
      <c r="J24" s="23" t="e">
        <f t="shared" si="26"/>
        <v>#REF!</v>
      </c>
      <c r="K24" s="23" t="e">
        <f t="shared" si="27"/>
        <v>#REF!</v>
      </c>
      <c r="L24" s="23" t="e">
        <f t="shared" si="28"/>
        <v>#REF!</v>
      </c>
      <c r="M24" s="23" t="e">
        <f t="shared" si="29"/>
        <v>#REF!</v>
      </c>
      <c r="N24" s="23" t="e">
        <f t="shared" si="30"/>
        <v>#REF!</v>
      </c>
      <c r="O24" s="23" t="e">
        <f t="shared" si="31"/>
        <v>#REF!</v>
      </c>
      <c r="P24" s="23" t="e">
        <f t="shared" si="32"/>
        <v>#REF!</v>
      </c>
      <c r="Q24" t="e">
        <f t="shared" si="33"/>
        <v>#REF!</v>
      </c>
      <c r="R24" t="e">
        <f t="shared" si="35"/>
        <v>#REF!</v>
      </c>
    </row>
    <row r="25" spans="1:18" ht="12.75">
      <c r="A25" s="38">
        <v>10</v>
      </c>
      <c r="B25">
        <v>3</v>
      </c>
      <c r="C25" s="14" t="s">
        <v>14</v>
      </c>
      <c r="D25">
        <v>3</v>
      </c>
      <c r="E25">
        <v>3</v>
      </c>
      <c r="F25" s="17">
        <v>10</v>
      </c>
      <c r="G25" s="23" t="e">
        <f t="shared" si="23"/>
        <v>#REF!</v>
      </c>
      <c r="H25" s="23" t="e">
        <f t="shared" si="24"/>
        <v>#REF!</v>
      </c>
      <c r="I25" s="23" t="e">
        <f t="shared" si="25"/>
        <v>#REF!</v>
      </c>
      <c r="J25" s="23" t="e">
        <f t="shared" si="26"/>
        <v>#REF!</v>
      </c>
      <c r="K25" s="23" t="e">
        <f t="shared" si="27"/>
        <v>#REF!</v>
      </c>
      <c r="L25" s="23" t="e">
        <f t="shared" si="28"/>
        <v>#REF!</v>
      </c>
      <c r="M25" s="23" t="e">
        <f t="shared" si="29"/>
        <v>#REF!</v>
      </c>
      <c r="N25" s="23" t="e">
        <f t="shared" si="30"/>
        <v>#REF!</v>
      </c>
      <c r="O25" s="23" t="e">
        <f t="shared" si="31"/>
        <v>#REF!</v>
      </c>
      <c r="P25" s="23" t="e">
        <f t="shared" si="32"/>
        <v>#REF!</v>
      </c>
      <c r="Q25" t="e">
        <f t="shared" si="33"/>
        <v>#REF!</v>
      </c>
      <c r="R25" t="e">
        <f t="shared" si="35"/>
        <v>#REF!</v>
      </c>
    </row>
    <row r="26" spans="1:18" ht="12.75">
      <c r="A26" s="38">
        <v>11</v>
      </c>
      <c r="B26" s="15" t="s">
        <v>18</v>
      </c>
      <c r="C26" s="12" t="s">
        <v>15</v>
      </c>
      <c r="D26">
        <v>13</v>
      </c>
      <c r="E26">
        <v>2</v>
      </c>
      <c r="F26" s="17">
        <v>11</v>
      </c>
      <c r="G26" s="23" t="e">
        <f t="shared" si="23"/>
        <v>#REF!</v>
      </c>
      <c r="H26" s="23" t="e">
        <f t="shared" si="24"/>
        <v>#REF!</v>
      </c>
      <c r="I26" s="23" t="e">
        <f t="shared" si="25"/>
        <v>#REF!</v>
      </c>
      <c r="J26" s="23" t="e">
        <f t="shared" si="26"/>
        <v>#REF!</v>
      </c>
      <c r="K26" s="23" t="e">
        <f t="shared" si="27"/>
        <v>#REF!</v>
      </c>
      <c r="L26" s="23" t="e">
        <f t="shared" si="28"/>
        <v>#REF!</v>
      </c>
      <c r="M26" s="23" t="e">
        <f t="shared" si="29"/>
        <v>#REF!</v>
      </c>
      <c r="N26" s="23" t="e">
        <f t="shared" si="30"/>
        <v>#REF!</v>
      </c>
      <c r="O26" s="23" t="e">
        <f t="shared" si="31"/>
        <v>#REF!</v>
      </c>
      <c r="P26" s="23" t="e">
        <f t="shared" si="32"/>
        <v>#REF!</v>
      </c>
      <c r="Q26" t="e">
        <f t="shared" si="33"/>
        <v>#REF!</v>
      </c>
      <c r="R26" t="e">
        <f t="shared" si="35"/>
        <v>#REF!</v>
      </c>
    </row>
    <row r="27" spans="1:18" ht="12.75">
      <c r="A27" s="38">
        <v>12</v>
      </c>
      <c r="B27">
        <v>10</v>
      </c>
      <c r="C27" s="14" t="s">
        <v>16</v>
      </c>
      <c r="D27">
        <v>10</v>
      </c>
      <c r="E27">
        <v>4</v>
      </c>
      <c r="F27" s="17">
        <v>12</v>
      </c>
      <c r="G27" s="23" t="e">
        <f t="shared" si="23"/>
        <v>#REF!</v>
      </c>
      <c r="H27" s="23" t="e">
        <f t="shared" si="24"/>
        <v>#REF!</v>
      </c>
      <c r="I27" s="23" t="e">
        <f t="shared" si="25"/>
        <v>#REF!</v>
      </c>
      <c r="J27" s="23" t="e">
        <f t="shared" si="26"/>
        <v>#REF!</v>
      </c>
      <c r="K27" s="23" t="e">
        <f t="shared" si="27"/>
        <v>#REF!</v>
      </c>
      <c r="L27" s="23" t="e">
        <f t="shared" si="28"/>
        <v>#REF!</v>
      </c>
      <c r="M27" s="23" t="e">
        <f t="shared" si="29"/>
        <v>#REF!</v>
      </c>
      <c r="N27" s="23" t="e">
        <f t="shared" si="30"/>
        <v>#REF!</v>
      </c>
      <c r="O27" s="23" t="e">
        <f t="shared" si="31"/>
        <v>#REF!</v>
      </c>
      <c r="P27" s="23" t="e">
        <f t="shared" si="32"/>
        <v>#REF!</v>
      </c>
      <c r="Q27" t="e">
        <f t="shared" si="33"/>
        <v>#REF!</v>
      </c>
      <c r="R27" t="e">
        <f t="shared" si="35"/>
        <v>#REF!</v>
      </c>
    </row>
    <row r="28" spans="1:18" ht="12.75">
      <c r="A28" s="38">
        <v>13</v>
      </c>
      <c r="B28" s="1">
        <v>4</v>
      </c>
      <c r="C28" s="12" t="s">
        <v>15</v>
      </c>
      <c r="D28">
        <v>4</v>
      </c>
      <c r="E28">
        <v>2</v>
      </c>
      <c r="F28" s="17">
        <v>13</v>
      </c>
      <c r="G28" s="23" t="e">
        <f t="shared" si="23"/>
        <v>#REF!</v>
      </c>
      <c r="H28" s="23" t="e">
        <f t="shared" si="24"/>
        <v>#REF!</v>
      </c>
      <c r="I28" s="23" t="e">
        <f t="shared" si="25"/>
        <v>#REF!</v>
      </c>
      <c r="J28" s="23" t="e">
        <f t="shared" si="26"/>
        <v>#REF!</v>
      </c>
      <c r="K28" s="23" t="e">
        <f t="shared" si="27"/>
        <v>#REF!</v>
      </c>
      <c r="L28" s="23" t="e">
        <f t="shared" si="28"/>
        <v>#REF!</v>
      </c>
      <c r="M28" s="23" t="e">
        <f t="shared" si="29"/>
        <v>#REF!</v>
      </c>
      <c r="N28" s="23" t="e">
        <f t="shared" si="30"/>
        <v>#REF!</v>
      </c>
      <c r="O28" s="23" t="e">
        <f t="shared" si="31"/>
        <v>#REF!</v>
      </c>
      <c r="P28" s="23" t="e">
        <f t="shared" si="32"/>
        <v>#REF!</v>
      </c>
      <c r="Q28" t="e">
        <f t="shared" si="33"/>
        <v>#REF!</v>
      </c>
      <c r="R28" t="e">
        <f t="shared" si="35"/>
        <v>#REF!</v>
      </c>
    </row>
    <row r="29" spans="1:18" ht="12.75">
      <c r="A29" s="38">
        <v>14</v>
      </c>
      <c r="B29" s="1">
        <v>8</v>
      </c>
      <c r="C29" s="12" t="s">
        <v>15</v>
      </c>
      <c r="D29">
        <v>8</v>
      </c>
      <c r="E29">
        <v>2</v>
      </c>
      <c r="F29" s="17">
        <v>14</v>
      </c>
      <c r="G29" s="23" t="e">
        <f t="shared" si="23"/>
        <v>#REF!</v>
      </c>
      <c r="H29" s="23" t="e">
        <f t="shared" si="24"/>
        <v>#REF!</v>
      </c>
      <c r="I29" s="23" t="e">
        <f t="shared" si="25"/>
        <v>#REF!</v>
      </c>
      <c r="J29" s="23" t="e">
        <f t="shared" si="26"/>
        <v>#REF!</v>
      </c>
      <c r="K29" s="23" t="e">
        <f t="shared" si="27"/>
        <v>#REF!</v>
      </c>
      <c r="L29" s="23" t="e">
        <f t="shared" si="28"/>
        <v>#REF!</v>
      </c>
      <c r="M29" s="23" t="e">
        <f t="shared" si="29"/>
        <v>#REF!</v>
      </c>
      <c r="N29" s="23" t="e">
        <f t="shared" si="30"/>
        <v>#REF!</v>
      </c>
      <c r="O29" s="23" t="e">
        <f t="shared" si="31"/>
        <v>#REF!</v>
      </c>
      <c r="P29" s="23" t="e">
        <f t="shared" si="32"/>
        <v>#REF!</v>
      </c>
      <c r="Q29" t="e">
        <f t="shared" si="33"/>
        <v>#REF!</v>
      </c>
      <c r="R29" t="e">
        <f t="shared" si="35"/>
        <v>#REF!</v>
      </c>
    </row>
    <row r="30" spans="1:18" ht="12.75">
      <c r="A30" s="38">
        <v>15</v>
      </c>
      <c r="B30" s="11" t="s">
        <v>18</v>
      </c>
      <c r="C30" s="14" t="s">
        <v>14</v>
      </c>
      <c r="D30">
        <v>13</v>
      </c>
      <c r="E30">
        <v>3</v>
      </c>
      <c r="F30" s="17">
        <v>15</v>
      </c>
      <c r="G30" s="23" t="e">
        <f t="shared" si="23"/>
        <v>#REF!</v>
      </c>
      <c r="H30" s="23" t="e">
        <f t="shared" si="24"/>
        <v>#REF!</v>
      </c>
      <c r="I30" s="23" t="e">
        <f t="shared" si="25"/>
        <v>#REF!</v>
      </c>
      <c r="J30" s="23" t="e">
        <f t="shared" si="26"/>
        <v>#REF!</v>
      </c>
      <c r="K30" s="23" t="e">
        <f t="shared" si="27"/>
        <v>#REF!</v>
      </c>
      <c r="L30" s="23" t="e">
        <f t="shared" si="28"/>
        <v>#REF!</v>
      </c>
      <c r="M30" s="23" t="e">
        <f t="shared" si="29"/>
        <v>#REF!</v>
      </c>
      <c r="N30" s="23" t="e">
        <f t="shared" si="30"/>
        <v>#REF!</v>
      </c>
      <c r="O30" s="23" t="e">
        <f t="shared" si="31"/>
        <v>#REF!</v>
      </c>
      <c r="P30" s="23" t="e">
        <f t="shared" si="32"/>
        <v>#REF!</v>
      </c>
      <c r="Q30" t="e">
        <f t="shared" si="33"/>
        <v>#REF!</v>
      </c>
      <c r="R30" t="e">
        <f t="shared" si="35"/>
        <v>#REF!</v>
      </c>
    </row>
    <row r="31" spans="1:18" ht="12.75">
      <c r="A31" s="38">
        <v>16</v>
      </c>
      <c r="B31">
        <v>3</v>
      </c>
      <c r="C31" s="14" t="s">
        <v>16</v>
      </c>
      <c r="D31">
        <v>3</v>
      </c>
      <c r="E31">
        <v>4</v>
      </c>
      <c r="F31" s="17">
        <v>16</v>
      </c>
      <c r="G31" s="23" t="e">
        <f t="shared" si="23"/>
        <v>#REF!</v>
      </c>
      <c r="H31" s="23" t="e">
        <f t="shared" si="24"/>
        <v>#REF!</v>
      </c>
      <c r="I31" s="23" t="e">
        <f t="shared" si="25"/>
        <v>#REF!</v>
      </c>
      <c r="J31" s="23" t="e">
        <f t="shared" si="26"/>
        <v>#REF!</v>
      </c>
      <c r="K31" s="23" t="e">
        <f t="shared" si="27"/>
        <v>#REF!</v>
      </c>
      <c r="L31" s="23" t="e">
        <f t="shared" si="28"/>
        <v>#REF!</v>
      </c>
      <c r="M31" s="23" t="e">
        <f t="shared" si="29"/>
        <v>#REF!</v>
      </c>
      <c r="N31" s="23" t="e">
        <f t="shared" si="30"/>
        <v>#REF!</v>
      </c>
      <c r="O31" s="23" t="e">
        <f t="shared" si="31"/>
        <v>#REF!</v>
      </c>
      <c r="P31" s="23" t="e">
        <f t="shared" si="32"/>
        <v>#REF!</v>
      </c>
      <c r="Q31" t="e">
        <f t="shared" si="33"/>
        <v>#REF!</v>
      </c>
      <c r="R31" t="e">
        <f t="shared" si="35"/>
        <v>#REF!</v>
      </c>
    </row>
    <row r="32" spans="1:18" ht="12.75">
      <c r="A32" s="38">
        <v>17</v>
      </c>
      <c r="B32" s="1" t="s">
        <v>20</v>
      </c>
      <c r="C32" s="12" t="s">
        <v>17</v>
      </c>
      <c r="D32">
        <v>1</v>
      </c>
      <c r="E32">
        <v>1</v>
      </c>
      <c r="F32" s="17">
        <v>17</v>
      </c>
      <c r="G32" s="23" t="e">
        <f t="shared" si="23"/>
        <v>#REF!</v>
      </c>
      <c r="H32" s="23" t="e">
        <f t="shared" si="24"/>
        <v>#REF!</v>
      </c>
      <c r="I32" s="23" t="e">
        <f t="shared" si="25"/>
        <v>#REF!</v>
      </c>
      <c r="J32" s="23" t="e">
        <f t="shared" si="26"/>
        <v>#REF!</v>
      </c>
      <c r="K32" s="23" t="e">
        <f t="shared" si="27"/>
        <v>#REF!</v>
      </c>
      <c r="L32" s="23" t="e">
        <f t="shared" si="28"/>
        <v>#REF!</v>
      </c>
      <c r="M32" s="23" t="e">
        <f t="shared" si="29"/>
        <v>#REF!</v>
      </c>
      <c r="N32" s="23" t="e">
        <f t="shared" si="30"/>
        <v>#REF!</v>
      </c>
      <c r="O32" s="23" t="e">
        <f t="shared" si="31"/>
        <v>#REF!</v>
      </c>
      <c r="P32" s="23" t="e">
        <f t="shared" si="32"/>
        <v>#REF!</v>
      </c>
      <c r="Q32" t="e">
        <f t="shared" si="33"/>
        <v>#REF!</v>
      </c>
      <c r="R32" t="e">
        <f t="shared" si="35"/>
        <v>#REF!</v>
      </c>
    </row>
    <row r="33" spans="1:18" ht="12.75">
      <c r="A33" s="38">
        <v>18</v>
      </c>
      <c r="B33" s="1">
        <v>6</v>
      </c>
      <c r="C33" s="12" t="s">
        <v>17</v>
      </c>
      <c r="D33">
        <v>6</v>
      </c>
      <c r="E33">
        <v>1</v>
      </c>
      <c r="F33" s="17">
        <v>18</v>
      </c>
      <c r="G33" s="23" t="e">
        <f t="shared" si="23"/>
        <v>#REF!</v>
      </c>
      <c r="H33" s="23" t="e">
        <f t="shared" si="24"/>
        <v>#REF!</v>
      </c>
      <c r="I33" s="23" t="e">
        <f t="shared" si="25"/>
        <v>#REF!</v>
      </c>
      <c r="J33" s="23" t="e">
        <f t="shared" si="26"/>
        <v>#REF!</v>
      </c>
      <c r="K33" s="23" t="e">
        <f t="shared" si="27"/>
        <v>#REF!</v>
      </c>
      <c r="L33" s="23" t="e">
        <f t="shared" si="28"/>
        <v>#REF!</v>
      </c>
      <c r="M33" s="23" t="e">
        <f t="shared" si="29"/>
        <v>#REF!</v>
      </c>
      <c r="N33" s="23" t="e">
        <f t="shared" si="30"/>
        <v>#REF!</v>
      </c>
      <c r="O33" s="23" t="e">
        <f t="shared" si="31"/>
        <v>#REF!</v>
      </c>
      <c r="P33" s="23" t="e">
        <f t="shared" si="32"/>
        <v>#REF!</v>
      </c>
      <c r="Q33" t="e">
        <f t="shared" si="33"/>
        <v>#REF!</v>
      </c>
      <c r="R33" t="e">
        <f t="shared" si="35"/>
        <v>#REF!</v>
      </c>
    </row>
    <row r="34" spans="1:18" ht="12.75">
      <c r="A34" s="38">
        <v>19</v>
      </c>
      <c r="B34" s="1">
        <v>10</v>
      </c>
      <c r="C34" s="12" t="s">
        <v>17</v>
      </c>
      <c r="D34">
        <v>10</v>
      </c>
      <c r="E34">
        <v>1</v>
      </c>
      <c r="F34" s="17">
        <v>19</v>
      </c>
      <c r="G34" s="23" t="e">
        <f t="shared" si="23"/>
        <v>#REF!</v>
      </c>
      <c r="H34" s="23" t="e">
        <f t="shared" si="24"/>
        <v>#REF!</v>
      </c>
      <c r="I34" s="23" t="e">
        <f t="shared" si="25"/>
        <v>#REF!</v>
      </c>
      <c r="J34" s="23" t="e">
        <f t="shared" si="26"/>
        <v>#REF!</v>
      </c>
      <c r="K34" s="23" t="e">
        <f t="shared" si="27"/>
        <v>#REF!</v>
      </c>
      <c r="L34" s="23" t="e">
        <f t="shared" si="28"/>
        <v>#REF!</v>
      </c>
      <c r="M34" s="23" t="e">
        <f t="shared" si="29"/>
        <v>#REF!</v>
      </c>
      <c r="N34" s="23" t="e">
        <f t="shared" si="30"/>
        <v>#REF!</v>
      </c>
      <c r="O34" s="23" t="e">
        <f t="shared" si="31"/>
        <v>#REF!</v>
      </c>
      <c r="P34" s="23" t="e">
        <f t="shared" si="32"/>
        <v>#REF!</v>
      </c>
      <c r="Q34" t="e">
        <f t="shared" si="33"/>
        <v>#REF!</v>
      </c>
      <c r="R34" t="e">
        <f t="shared" si="35"/>
        <v>#REF!</v>
      </c>
    </row>
    <row r="35" spans="1:18" ht="12.75">
      <c r="A35" s="38">
        <v>20</v>
      </c>
      <c r="B35" s="11" t="s">
        <v>19</v>
      </c>
      <c r="C35" s="14" t="s">
        <v>14</v>
      </c>
      <c r="D35">
        <v>12</v>
      </c>
      <c r="E35">
        <v>3</v>
      </c>
      <c r="F35" s="17">
        <v>20</v>
      </c>
      <c r="G35" s="23" t="e">
        <f t="shared" si="23"/>
        <v>#REF!</v>
      </c>
      <c r="H35" s="23" t="e">
        <f t="shared" si="24"/>
        <v>#REF!</v>
      </c>
      <c r="I35" s="23" t="e">
        <f t="shared" si="25"/>
        <v>#REF!</v>
      </c>
      <c r="J35" s="23" t="e">
        <f t="shared" si="26"/>
        <v>#REF!</v>
      </c>
      <c r="K35" s="23" t="e">
        <f t="shared" si="27"/>
        <v>#REF!</v>
      </c>
      <c r="L35" s="23" t="e">
        <f t="shared" si="28"/>
        <v>#REF!</v>
      </c>
      <c r="M35" s="23" t="e">
        <f t="shared" si="29"/>
        <v>#REF!</v>
      </c>
      <c r="N35" s="23" t="e">
        <f t="shared" si="30"/>
        <v>#REF!</v>
      </c>
      <c r="O35" s="23" t="e">
        <f t="shared" si="31"/>
        <v>#REF!</v>
      </c>
      <c r="P35" s="23" t="e">
        <f t="shared" si="32"/>
        <v>#REF!</v>
      </c>
      <c r="Q35" t="e">
        <f t="shared" si="33"/>
        <v>#REF!</v>
      </c>
      <c r="R35" t="e">
        <f t="shared" si="35"/>
        <v>#REF!</v>
      </c>
    </row>
    <row r="36" spans="1:30" ht="12.75">
      <c r="A36" s="38">
        <v>21</v>
      </c>
      <c r="B36" t="s">
        <v>20</v>
      </c>
      <c r="C36" s="14" t="s">
        <v>14</v>
      </c>
      <c r="D36">
        <v>1</v>
      </c>
      <c r="E36">
        <v>3</v>
      </c>
      <c r="Q36" s="27"/>
      <c r="R36" s="27"/>
      <c r="S36" s="27"/>
      <c r="T36" s="27"/>
      <c r="U36" s="27"/>
      <c r="V36" s="16"/>
      <c r="W36" s="16"/>
      <c r="X36" s="16"/>
      <c r="Y36" s="16"/>
      <c r="Z36" s="16"/>
      <c r="AA36" s="16"/>
      <c r="AB36" s="16"/>
      <c r="AC36" s="16"/>
      <c r="AD36" s="16"/>
    </row>
    <row r="37" spans="1:5" ht="12.75">
      <c r="A37" s="38">
        <v>22</v>
      </c>
      <c r="B37" s="1">
        <v>2</v>
      </c>
      <c r="C37" s="12" t="s">
        <v>17</v>
      </c>
      <c r="D37">
        <v>2</v>
      </c>
      <c r="E37">
        <v>1</v>
      </c>
    </row>
    <row r="38" spans="1:5" ht="12.75">
      <c r="A38" s="38">
        <v>23</v>
      </c>
      <c r="B38" s="1">
        <v>9</v>
      </c>
      <c r="C38" s="12" t="s">
        <v>17</v>
      </c>
      <c r="D38">
        <v>9</v>
      </c>
      <c r="E38">
        <v>1</v>
      </c>
    </row>
    <row r="39" spans="1:8" ht="12.75">
      <c r="A39" s="38">
        <v>24</v>
      </c>
      <c r="B39" s="11" t="s">
        <v>19</v>
      </c>
      <c r="C39" s="14" t="s">
        <v>16</v>
      </c>
      <c r="D39">
        <v>12</v>
      </c>
      <c r="E39">
        <v>4</v>
      </c>
      <c r="G39" t="s">
        <v>23</v>
      </c>
      <c r="H39" t="e">
        <f>VLOOKUP($M$12,$F$16:$P$35,2)</f>
        <v>#REF!</v>
      </c>
    </row>
    <row r="40" spans="1:8" ht="12.75">
      <c r="A40" s="38">
        <v>25</v>
      </c>
      <c r="B40" s="11" t="s">
        <v>21</v>
      </c>
      <c r="C40" s="14" t="s">
        <v>16</v>
      </c>
      <c r="D40">
        <v>11</v>
      </c>
      <c r="E40">
        <v>4</v>
      </c>
      <c r="G40" t="s">
        <v>24</v>
      </c>
      <c r="H40" t="e">
        <f>VLOOKUP($M$12,$F$16:$P$35,3)</f>
        <v>#REF!</v>
      </c>
    </row>
    <row r="41" spans="1:8" ht="12.75">
      <c r="A41" s="38">
        <v>26</v>
      </c>
      <c r="B41" s="11" t="s">
        <v>21</v>
      </c>
      <c r="C41" s="14" t="s">
        <v>14</v>
      </c>
      <c r="D41">
        <v>11</v>
      </c>
      <c r="E41">
        <v>3</v>
      </c>
      <c r="G41" t="s">
        <v>25</v>
      </c>
      <c r="H41" t="e">
        <f>VLOOKUP($M$12,$F$16:$P$35,5)</f>
        <v>#REF!</v>
      </c>
    </row>
    <row r="42" spans="1:8" ht="12.75">
      <c r="A42" s="38">
        <v>27</v>
      </c>
      <c r="B42" s="1" t="s">
        <v>20</v>
      </c>
      <c r="C42" s="12" t="s">
        <v>15</v>
      </c>
      <c r="D42">
        <v>1</v>
      </c>
      <c r="E42">
        <v>2</v>
      </c>
      <c r="G42" t="s">
        <v>26</v>
      </c>
      <c r="H42" t="e">
        <f>VLOOKUP($M$12,$F$16:$P$35,6)</f>
        <v>#REF!</v>
      </c>
    </row>
    <row r="43" spans="1:8" ht="12.75">
      <c r="A43" s="38">
        <v>28</v>
      </c>
      <c r="B43">
        <v>5</v>
      </c>
      <c r="C43" s="14" t="s">
        <v>14</v>
      </c>
      <c r="D43">
        <v>5</v>
      </c>
      <c r="E43">
        <v>3</v>
      </c>
      <c r="G43" t="s">
        <v>27</v>
      </c>
      <c r="H43" t="e">
        <f>VLOOKUP($M$12,$F$16:$P$35,9)</f>
        <v>#REF!</v>
      </c>
    </row>
    <row r="44" spans="1:8" ht="12.75">
      <c r="A44" s="38">
        <v>29</v>
      </c>
      <c r="B44" s="15" t="s">
        <v>18</v>
      </c>
      <c r="C44" s="12" t="s">
        <v>17</v>
      </c>
      <c r="D44">
        <v>13</v>
      </c>
      <c r="E44">
        <v>1</v>
      </c>
      <c r="G44" t="s">
        <v>28</v>
      </c>
      <c r="H44" t="e">
        <f>VLOOKUP($M$12,$F$16:$P$35,4)</f>
        <v>#REF!</v>
      </c>
    </row>
    <row r="45" spans="1:8" ht="12.75">
      <c r="A45" s="38">
        <v>30</v>
      </c>
      <c r="B45" s="1">
        <v>3</v>
      </c>
      <c r="C45" s="12" t="s">
        <v>15</v>
      </c>
      <c r="D45">
        <v>3</v>
      </c>
      <c r="E45">
        <v>2</v>
      </c>
      <c r="G45" t="s">
        <v>29</v>
      </c>
      <c r="H45" t="e">
        <f>VLOOKUP($M$12,$F$16:$P$35,7)</f>
        <v>#REF!</v>
      </c>
    </row>
    <row r="46" spans="1:8" ht="12.75">
      <c r="A46" s="38">
        <v>31</v>
      </c>
      <c r="B46" s="1">
        <v>5</v>
      </c>
      <c r="C46" s="12" t="s">
        <v>17</v>
      </c>
      <c r="D46">
        <v>5</v>
      </c>
      <c r="E46">
        <v>1</v>
      </c>
      <c r="G46" t="s">
        <v>30</v>
      </c>
      <c r="H46" t="e">
        <f>VLOOKUP($M$12,$F$16:$P$35,8)</f>
        <v>#REF!</v>
      </c>
    </row>
    <row r="47" spans="1:8" ht="12.75">
      <c r="A47" s="38">
        <v>32</v>
      </c>
      <c r="B47" s="15" t="s">
        <v>19</v>
      </c>
      <c r="C47" s="12" t="s">
        <v>15</v>
      </c>
      <c r="D47">
        <v>12</v>
      </c>
      <c r="E47">
        <v>2</v>
      </c>
      <c r="G47" t="s">
        <v>31</v>
      </c>
      <c r="H47" t="e">
        <f>VLOOKUP($M$12,$F$16:$P$35,10)</f>
        <v>#REF!</v>
      </c>
    </row>
    <row r="48" spans="1:8" ht="12.75">
      <c r="A48" s="38">
        <v>33</v>
      </c>
      <c r="B48">
        <v>6</v>
      </c>
      <c r="C48" s="14" t="s">
        <v>14</v>
      </c>
      <c r="D48">
        <v>6</v>
      </c>
      <c r="E48">
        <v>3</v>
      </c>
      <c r="G48" t="s">
        <v>32</v>
      </c>
      <c r="H48" t="e">
        <f>VLOOKUP($M$12,$F$16:$P$35,11)</f>
        <v>#REF!</v>
      </c>
    </row>
    <row r="49" spans="1:5" ht="12.75">
      <c r="A49" s="38">
        <v>34</v>
      </c>
      <c r="B49">
        <v>9</v>
      </c>
      <c r="C49" s="14" t="s">
        <v>14</v>
      </c>
      <c r="D49">
        <v>9</v>
      </c>
      <c r="E49">
        <v>3</v>
      </c>
    </row>
    <row r="50" spans="1:5" ht="12.75">
      <c r="A50" s="38">
        <v>35</v>
      </c>
      <c r="B50">
        <v>4</v>
      </c>
      <c r="C50" s="14" t="s">
        <v>14</v>
      </c>
      <c r="D50">
        <v>4</v>
      </c>
      <c r="E50">
        <v>3</v>
      </c>
    </row>
    <row r="51" spans="1:5" ht="12.75">
      <c r="A51" s="38">
        <v>36</v>
      </c>
      <c r="B51">
        <v>8</v>
      </c>
      <c r="C51" s="14" t="s">
        <v>14</v>
      </c>
      <c r="D51">
        <v>8</v>
      </c>
      <c r="E51">
        <v>3</v>
      </c>
    </row>
    <row r="52" spans="1:5" ht="12.75">
      <c r="A52" s="38">
        <v>37</v>
      </c>
      <c r="B52">
        <v>7</v>
      </c>
      <c r="C52" s="14" t="s">
        <v>16</v>
      </c>
      <c r="D52">
        <v>7</v>
      </c>
      <c r="E52">
        <v>4</v>
      </c>
    </row>
    <row r="53" spans="1:5" ht="12.75">
      <c r="A53" s="38">
        <v>38</v>
      </c>
      <c r="B53" s="1">
        <v>8</v>
      </c>
      <c r="C53" s="12" t="s">
        <v>17</v>
      </c>
      <c r="D53">
        <v>8</v>
      </c>
      <c r="E53">
        <v>1</v>
      </c>
    </row>
    <row r="54" spans="1:5" ht="12.75">
      <c r="A54" s="38">
        <v>39</v>
      </c>
      <c r="B54" s="1">
        <v>6</v>
      </c>
      <c r="C54" s="12" t="s">
        <v>15</v>
      </c>
      <c r="D54">
        <v>6</v>
      </c>
      <c r="E54">
        <v>2</v>
      </c>
    </row>
    <row r="55" spans="1:5" ht="12.75">
      <c r="A55" s="38">
        <v>40</v>
      </c>
      <c r="B55">
        <v>4</v>
      </c>
      <c r="C55" s="14" t="s">
        <v>16</v>
      </c>
      <c r="D55">
        <v>4</v>
      </c>
      <c r="E55">
        <v>4</v>
      </c>
    </row>
    <row r="56" spans="1:5" ht="12.75">
      <c r="A56" s="38">
        <v>41</v>
      </c>
      <c r="B56">
        <v>5</v>
      </c>
      <c r="C56" s="14" t="s">
        <v>16</v>
      </c>
      <c r="D56">
        <v>5</v>
      </c>
      <c r="E56">
        <v>4</v>
      </c>
    </row>
    <row r="57" spans="1:5" ht="12.75">
      <c r="A57" s="38">
        <v>42</v>
      </c>
      <c r="B57" s="1">
        <v>7</v>
      </c>
      <c r="C57" s="12" t="s">
        <v>15</v>
      </c>
      <c r="D57">
        <v>7</v>
      </c>
      <c r="E57">
        <v>2</v>
      </c>
    </row>
    <row r="58" spans="1:5" ht="12.75">
      <c r="A58" s="38">
        <v>43</v>
      </c>
      <c r="B58" t="s">
        <v>20</v>
      </c>
      <c r="C58" s="14" t="s">
        <v>16</v>
      </c>
      <c r="D58">
        <v>1</v>
      </c>
      <c r="E58">
        <v>4</v>
      </c>
    </row>
    <row r="59" spans="1:5" ht="12.75">
      <c r="A59" s="38">
        <v>44</v>
      </c>
      <c r="B59" s="15" t="s">
        <v>19</v>
      </c>
      <c r="C59" s="12" t="s">
        <v>17</v>
      </c>
      <c r="D59">
        <v>12</v>
      </c>
      <c r="E59">
        <v>1</v>
      </c>
    </row>
    <row r="60" spans="1:5" ht="12.75">
      <c r="A60" s="38">
        <v>45</v>
      </c>
      <c r="B60" s="11" t="s">
        <v>18</v>
      </c>
      <c r="C60" s="14" t="s">
        <v>16</v>
      </c>
      <c r="D60">
        <v>13</v>
      </c>
      <c r="E60">
        <v>4</v>
      </c>
    </row>
    <row r="61" spans="1:5" ht="12.75">
      <c r="A61" s="38">
        <v>46</v>
      </c>
      <c r="B61">
        <v>6</v>
      </c>
      <c r="C61" s="14" t="s">
        <v>16</v>
      </c>
      <c r="D61">
        <v>6</v>
      </c>
      <c r="E61">
        <v>4</v>
      </c>
    </row>
    <row r="62" spans="1:5" ht="12.75">
      <c r="A62" s="38">
        <v>47</v>
      </c>
      <c r="B62" s="1">
        <v>2</v>
      </c>
      <c r="C62" s="12" t="s">
        <v>15</v>
      </c>
      <c r="D62">
        <v>2</v>
      </c>
      <c r="E62">
        <v>2</v>
      </c>
    </row>
    <row r="63" spans="1:5" ht="12.75">
      <c r="A63" s="38">
        <v>48</v>
      </c>
      <c r="B63" s="1">
        <v>10</v>
      </c>
      <c r="C63" s="12" t="s">
        <v>15</v>
      </c>
      <c r="D63">
        <v>10</v>
      </c>
      <c r="E63">
        <v>2</v>
      </c>
    </row>
    <row r="64" spans="1:5" ht="12.75">
      <c r="A64" s="38">
        <v>49</v>
      </c>
      <c r="B64">
        <v>2</v>
      </c>
      <c r="C64" s="14" t="s">
        <v>14</v>
      </c>
      <c r="D64">
        <v>2</v>
      </c>
      <c r="E64">
        <v>3</v>
      </c>
    </row>
    <row r="65" spans="1:5" ht="12.75">
      <c r="A65" s="38">
        <v>50</v>
      </c>
      <c r="B65">
        <v>8</v>
      </c>
      <c r="C65" s="14" t="s">
        <v>16</v>
      </c>
      <c r="D65">
        <v>8</v>
      </c>
      <c r="E65">
        <v>4</v>
      </c>
    </row>
    <row r="66" spans="1:5" ht="12.75">
      <c r="A66" s="38">
        <v>51</v>
      </c>
      <c r="B66">
        <v>10</v>
      </c>
      <c r="C66" s="14" t="s">
        <v>14</v>
      </c>
      <c r="D66">
        <v>10</v>
      </c>
      <c r="E66">
        <v>3</v>
      </c>
    </row>
    <row r="67" spans="1:5" ht="12.75">
      <c r="A67" s="38">
        <v>52</v>
      </c>
      <c r="B67" s="1">
        <v>4</v>
      </c>
      <c r="C67" s="12" t="s">
        <v>17</v>
      </c>
      <c r="D67">
        <v>4</v>
      </c>
      <c r="E67">
        <v>1</v>
      </c>
    </row>
    <row r="68" spans="1:5" ht="12.75">
      <c r="A68" s="13">
        <v>53</v>
      </c>
      <c r="B68" s="11" t="s">
        <v>19</v>
      </c>
      <c r="C68" s="14" t="s">
        <v>16</v>
      </c>
      <c r="D68">
        <v>12</v>
      </c>
      <c r="E68">
        <v>4</v>
      </c>
    </row>
    <row r="69" spans="1:5" ht="12.75">
      <c r="A69" s="13">
        <v>54</v>
      </c>
      <c r="B69">
        <v>6</v>
      </c>
      <c r="C69" s="14" t="s">
        <v>14</v>
      </c>
      <c r="D69">
        <v>6</v>
      </c>
      <c r="E69">
        <v>3</v>
      </c>
    </row>
    <row r="70" spans="1:5" ht="12.75">
      <c r="A70" s="13">
        <v>55</v>
      </c>
      <c r="B70" t="s">
        <v>20</v>
      </c>
      <c r="C70" s="14" t="s">
        <v>14</v>
      </c>
      <c r="D70">
        <v>1</v>
      </c>
      <c r="E70">
        <v>3</v>
      </c>
    </row>
    <row r="71" spans="1:5" ht="12.75">
      <c r="A71" s="13">
        <v>56</v>
      </c>
      <c r="B71">
        <v>10</v>
      </c>
      <c r="C71" s="14" t="s">
        <v>14</v>
      </c>
      <c r="D71">
        <v>10</v>
      </c>
      <c r="E71">
        <v>3</v>
      </c>
    </row>
    <row r="72" spans="1:5" ht="12.75">
      <c r="A72" s="13">
        <v>57</v>
      </c>
      <c r="B72">
        <v>4</v>
      </c>
      <c r="C72" s="14" t="s">
        <v>16</v>
      </c>
      <c r="D72">
        <v>4</v>
      </c>
      <c r="E72">
        <v>4</v>
      </c>
    </row>
    <row r="73" spans="1:5" ht="12.75">
      <c r="A73" s="13">
        <v>58</v>
      </c>
      <c r="B73" s="1">
        <v>4</v>
      </c>
      <c r="C73" s="12" t="s">
        <v>17</v>
      </c>
      <c r="D73">
        <v>4</v>
      </c>
      <c r="E73">
        <v>1</v>
      </c>
    </row>
    <row r="74" spans="1:5" ht="12.75">
      <c r="A74" s="13">
        <v>59</v>
      </c>
      <c r="B74" s="11" t="s">
        <v>19</v>
      </c>
      <c r="C74" s="14" t="s">
        <v>14</v>
      </c>
      <c r="D74">
        <v>12</v>
      </c>
      <c r="E74">
        <v>3</v>
      </c>
    </row>
    <row r="75" spans="1:5" ht="12.75">
      <c r="A75" s="13">
        <v>60</v>
      </c>
      <c r="B75">
        <v>5</v>
      </c>
      <c r="C75" s="14" t="s">
        <v>14</v>
      </c>
      <c r="D75">
        <v>5</v>
      </c>
      <c r="E75">
        <v>3</v>
      </c>
    </row>
    <row r="76" spans="1:5" ht="12.75">
      <c r="A76" s="13">
        <v>61</v>
      </c>
      <c r="B76" s="1">
        <v>7</v>
      </c>
      <c r="C76" s="12" t="s">
        <v>17</v>
      </c>
      <c r="D76">
        <v>7</v>
      </c>
      <c r="E76">
        <v>1</v>
      </c>
    </row>
    <row r="77" spans="1:5" ht="12.75">
      <c r="A77" s="13">
        <v>62</v>
      </c>
      <c r="B77" s="15" t="s">
        <v>21</v>
      </c>
      <c r="C77" s="12" t="s">
        <v>15</v>
      </c>
      <c r="D77">
        <v>11</v>
      </c>
      <c r="E77">
        <v>2</v>
      </c>
    </row>
    <row r="78" spans="1:5" ht="12.75">
      <c r="A78" s="13">
        <v>63</v>
      </c>
      <c r="B78" s="1">
        <v>5</v>
      </c>
      <c r="C78" s="12" t="s">
        <v>17</v>
      </c>
      <c r="D78">
        <v>5</v>
      </c>
      <c r="E78">
        <v>1</v>
      </c>
    </row>
    <row r="79" spans="1:5" ht="12.75">
      <c r="A79" s="13">
        <v>64</v>
      </c>
      <c r="B79">
        <v>7</v>
      </c>
      <c r="C79" s="14" t="s">
        <v>14</v>
      </c>
      <c r="D79">
        <v>7</v>
      </c>
      <c r="E79">
        <v>3</v>
      </c>
    </row>
    <row r="80" spans="1:5" ht="12.75">
      <c r="A80" s="13">
        <v>65</v>
      </c>
      <c r="B80" s="1">
        <v>7</v>
      </c>
      <c r="C80" s="12" t="s">
        <v>15</v>
      </c>
      <c r="D80">
        <v>7</v>
      </c>
      <c r="E80">
        <v>2</v>
      </c>
    </row>
    <row r="81" spans="1:5" ht="12.75">
      <c r="A81" s="13">
        <v>66</v>
      </c>
      <c r="B81" s="1">
        <v>10</v>
      </c>
      <c r="C81" s="12" t="s">
        <v>15</v>
      </c>
      <c r="D81">
        <v>10</v>
      </c>
      <c r="E81">
        <v>2</v>
      </c>
    </row>
    <row r="82" spans="1:5" ht="12.75">
      <c r="A82" s="13">
        <v>67</v>
      </c>
      <c r="B82" s="1">
        <v>8</v>
      </c>
      <c r="C82" s="12" t="s">
        <v>15</v>
      </c>
      <c r="D82">
        <v>8</v>
      </c>
      <c r="E82">
        <v>2</v>
      </c>
    </row>
    <row r="83" spans="1:5" ht="12.75">
      <c r="A83" s="13">
        <v>68</v>
      </c>
      <c r="B83" s="1">
        <v>3</v>
      </c>
      <c r="C83" s="12" t="s">
        <v>15</v>
      </c>
      <c r="D83">
        <v>3</v>
      </c>
      <c r="E83">
        <v>2</v>
      </c>
    </row>
    <row r="84" spans="1:5" ht="12.75">
      <c r="A84" s="13">
        <v>69</v>
      </c>
      <c r="B84" s="1">
        <v>6</v>
      </c>
      <c r="C84" s="12" t="s">
        <v>17</v>
      </c>
      <c r="D84">
        <v>6</v>
      </c>
      <c r="E84">
        <v>1</v>
      </c>
    </row>
    <row r="85" spans="1:5" ht="12.75">
      <c r="A85" s="13">
        <v>70</v>
      </c>
      <c r="B85">
        <v>9</v>
      </c>
      <c r="C85" s="14" t="s">
        <v>16</v>
      </c>
      <c r="D85">
        <v>9</v>
      </c>
      <c r="E85">
        <v>4</v>
      </c>
    </row>
    <row r="86" spans="1:5" ht="12.75">
      <c r="A86" s="13">
        <v>71</v>
      </c>
      <c r="B86" t="s">
        <v>20</v>
      </c>
      <c r="C86" s="14" t="s">
        <v>16</v>
      </c>
      <c r="D86">
        <v>1</v>
      </c>
      <c r="E86">
        <v>4</v>
      </c>
    </row>
    <row r="87" spans="1:5" ht="12.75">
      <c r="A87" s="13">
        <v>72</v>
      </c>
      <c r="B87" s="1">
        <v>4</v>
      </c>
      <c r="C87" s="12" t="s">
        <v>15</v>
      </c>
      <c r="D87">
        <v>4</v>
      </c>
      <c r="E87">
        <v>2</v>
      </c>
    </row>
    <row r="88" spans="1:5" ht="12.75">
      <c r="A88" s="13">
        <v>73</v>
      </c>
      <c r="B88" s="1" t="s">
        <v>20</v>
      </c>
      <c r="C88" s="12" t="s">
        <v>17</v>
      </c>
      <c r="D88">
        <v>1</v>
      </c>
      <c r="E88">
        <v>1</v>
      </c>
    </row>
    <row r="89" spans="1:5" ht="12.75">
      <c r="A89" s="13">
        <v>74</v>
      </c>
      <c r="B89" s="15" t="s">
        <v>19</v>
      </c>
      <c r="C89" s="12" t="s">
        <v>15</v>
      </c>
      <c r="D89">
        <v>12</v>
      </c>
      <c r="E89">
        <v>2</v>
      </c>
    </row>
    <row r="90" spans="1:5" ht="12.75">
      <c r="A90" s="13">
        <v>75</v>
      </c>
      <c r="B90">
        <v>2</v>
      </c>
      <c r="C90" s="14" t="s">
        <v>14</v>
      </c>
      <c r="D90">
        <v>2</v>
      </c>
      <c r="E90">
        <v>3</v>
      </c>
    </row>
    <row r="91" spans="1:5" ht="12.75">
      <c r="A91" s="13">
        <v>76</v>
      </c>
      <c r="B91">
        <v>4</v>
      </c>
      <c r="C91" s="14" t="s">
        <v>14</v>
      </c>
      <c r="D91">
        <v>4</v>
      </c>
      <c r="E91">
        <v>3</v>
      </c>
    </row>
    <row r="92" spans="1:5" ht="12.75">
      <c r="A92" s="13">
        <v>77</v>
      </c>
      <c r="B92" s="11" t="s">
        <v>21</v>
      </c>
      <c r="C92" s="14" t="s">
        <v>14</v>
      </c>
      <c r="D92">
        <v>11</v>
      </c>
      <c r="E92">
        <v>3</v>
      </c>
    </row>
    <row r="93" spans="1:5" ht="12.75">
      <c r="A93" s="13">
        <v>78</v>
      </c>
      <c r="B93" s="1">
        <v>9</v>
      </c>
      <c r="C93" s="12" t="s">
        <v>17</v>
      </c>
      <c r="D93">
        <v>9</v>
      </c>
      <c r="E93">
        <v>1</v>
      </c>
    </row>
    <row r="94" spans="1:5" ht="12.75">
      <c r="A94" s="13">
        <v>79</v>
      </c>
      <c r="B94" s="15" t="s">
        <v>18</v>
      </c>
      <c r="C94" s="12" t="s">
        <v>15</v>
      </c>
      <c r="D94">
        <v>13</v>
      </c>
      <c r="E94">
        <v>2</v>
      </c>
    </row>
    <row r="95" spans="1:5" ht="12.75">
      <c r="A95" s="13">
        <v>80</v>
      </c>
      <c r="B95">
        <v>6</v>
      </c>
      <c r="C95" s="14" t="s">
        <v>16</v>
      </c>
      <c r="D95">
        <v>6</v>
      </c>
      <c r="E95">
        <v>4</v>
      </c>
    </row>
    <row r="96" spans="1:5" ht="12.75">
      <c r="A96" s="13">
        <v>81</v>
      </c>
      <c r="B96">
        <v>2</v>
      </c>
      <c r="C96" s="14" t="s">
        <v>16</v>
      </c>
      <c r="D96">
        <v>2</v>
      </c>
      <c r="E96">
        <v>4</v>
      </c>
    </row>
    <row r="97" spans="1:5" ht="12.75">
      <c r="A97" s="13">
        <v>82</v>
      </c>
      <c r="B97" s="1">
        <v>9</v>
      </c>
      <c r="C97" s="12" t="s">
        <v>15</v>
      </c>
      <c r="D97">
        <v>9</v>
      </c>
      <c r="E97">
        <v>2</v>
      </c>
    </row>
    <row r="98" spans="1:5" ht="12.75">
      <c r="A98" s="13">
        <v>83</v>
      </c>
      <c r="B98" s="1">
        <v>5</v>
      </c>
      <c r="C98" s="12" t="s">
        <v>15</v>
      </c>
      <c r="D98">
        <v>5</v>
      </c>
      <c r="E98">
        <v>2</v>
      </c>
    </row>
    <row r="99" spans="1:5" ht="12.75">
      <c r="A99" s="13">
        <v>84</v>
      </c>
      <c r="B99" s="1">
        <v>10</v>
      </c>
      <c r="C99" s="12" t="s">
        <v>17</v>
      </c>
      <c r="D99">
        <v>10</v>
      </c>
      <c r="E99">
        <v>1</v>
      </c>
    </row>
    <row r="100" spans="1:5" ht="12.75">
      <c r="A100" s="13">
        <v>85</v>
      </c>
      <c r="B100" s="1">
        <v>8</v>
      </c>
      <c r="C100" s="12" t="s">
        <v>17</v>
      </c>
      <c r="D100">
        <v>8</v>
      </c>
      <c r="E100">
        <v>1</v>
      </c>
    </row>
    <row r="101" spans="1:5" ht="12.75">
      <c r="A101" s="13">
        <v>86</v>
      </c>
      <c r="B101" s="1">
        <v>2</v>
      </c>
      <c r="C101" s="12" t="s">
        <v>15</v>
      </c>
      <c r="D101">
        <v>2</v>
      </c>
      <c r="E101">
        <v>2</v>
      </c>
    </row>
    <row r="102" spans="1:5" ht="12.75">
      <c r="A102" s="13">
        <v>87</v>
      </c>
      <c r="B102">
        <v>3</v>
      </c>
      <c r="C102" s="14" t="s">
        <v>14</v>
      </c>
      <c r="D102">
        <v>3</v>
      </c>
      <c r="E102">
        <v>3</v>
      </c>
    </row>
    <row r="103" spans="1:5" ht="12.75">
      <c r="A103" s="13">
        <v>88</v>
      </c>
      <c r="B103">
        <v>5</v>
      </c>
      <c r="C103" s="14" t="s">
        <v>16</v>
      </c>
      <c r="D103">
        <v>5</v>
      </c>
      <c r="E103">
        <v>4</v>
      </c>
    </row>
    <row r="104" spans="1:5" ht="12.75">
      <c r="A104" s="13">
        <v>89</v>
      </c>
      <c r="B104">
        <v>3</v>
      </c>
      <c r="C104" s="14" t="s">
        <v>16</v>
      </c>
      <c r="D104">
        <v>3</v>
      </c>
      <c r="E104">
        <v>4</v>
      </c>
    </row>
    <row r="105" spans="1:5" ht="12.75">
      <c r="A105" s="13">
        <v>90</v>
      </c>
      <c r="B105" s="15" t="s">
        <v>19</v>
      </c>
      <c r="C105" s="12" t="s">
        <v>17</v>
      </c>
      <c r="D105">
        <v>12</v>
      </c>
      <c r="E105">
        <v>1</v>
      </c>
    </row>
    <row r="106" spans="1:5" ht="12.75">
      <c r="A106" s="13">
        <v>91</v>
      </c>
      <c r="B106">
        <v>7</v>
      </c>
      <c r="C106" s="14" t="s">
        <v>16</v>
      </c>
      <c r="D106">
        <v>7</v>
      </c>
      <c r="E106">
        <v>4</v>
      </c>
    </row>
    <row r="107" spans="1:5" ht="12.75">
      <c r="A107" s="13">
        <v>92</v>
      </c>
      <c r="B107" s="1">
        <v>2</v>
      </c>
      <c r="C107" s="12" t="s">
        <v>17</v>
      </c>
      <c r="D107">
        <v>2</v>
      </c>
      <c r="E107">
        <v>1</v>
      </c>
    </row>
    <row r="108" spans="1:5" ht="12.75">
      <c r="A108" s="13">
        <v>93</v>
      </c>
      <c r="B108" s="11" t="s">
        <v>18</v>
      </c>
      <c r="C108" s="14" t="s">
        <v>14</v>
      </c>
      <c r="D108">
        <v>13</v>
      </c>
      <c r="E108">
        <v>3</v>
      </c>
    </row>
    <row r="109" spans="1:5" ht="12.75">
      <c r="A109" s="13">
        <v>94</v>
      </c>
      <c r="B109" s="15" t="s">
        <v>21</v>
      </c>
      <c r="C109" s="12" t="s">
        <v>17</v>
      </c>
      <c r="D109">
        <v>11</v>
      </c>
      <c r="E109">
        <v>1</v>
      </c>
    </row>
    <row r="110" spans="1:5" ht="12.75">
      <c r="A110" s="13">
        <v>95</v>
      </c>
      <c r="B110" s="1">
        <v>3</v>
      </c>
      <c r="C110" s="12" t="s">
        <v>17</v>
      </c>
      <c r="D110">
        <v>3</v>
      </c>
      <c r="E110">
        <v>1</v>
      </c>
    </row>
    <row r="111" spans="1:5" ht="12.75">
      <c r="A111" s="13">
        <v>96</v>
      </c>
      <c r="B111" s="1" t="s">
        <v>20</v>
      </c>
      <c r="C111" s="12" t="s">
        <v>15</v>
      </c>
      <c r="D111">
        <v>1</v>
      </c>
      <c r="E111">
        <v>2</v>
      </c>
    </row>
    <row r="112" spans="1:5" ht="12.75">
      <c r="A112" s="13">
        <v>97</v>
      </c>
      <c r="B112">
        <v>8</v>
      </c>
      <c r="C112" s="14" t="s">
        <v>16</v>
      </c>
      <c r="D112">
        <v>8</v>
      </c>
      <c r="E112">
        <v>4</v>
      </c>
    </row>
    <row r="113" spans="1:5" ht="12.75">
      <c r="A113" s="13">
        <v>98</v>
      </c>
      <c r="B113" s="11" t="s">
        <v>21</v>
      </c>
      <c r="C113" s="14" t="s">
        <v>16</v>
      </c>
      <c r="D113">
        <v>11</v>
      </c>
      <c r="E113">
        <v>4</v>
      </c>
    </row>
    <row r="114" spans="1:5" ht="12.75">
      <c r="A114" s="13">
        <v>99</v>
      </c>
      <c r="B114">
        <v>10</v>
      </c>
      <c r="C114" s="14" t="s">
        <v>16</v>
      </c>
      <c r="D114">
        <v>10</v>
      </c>
      <c r="E114">
        <v>4</v>
      </c>
    </row>
    <row r="115" spans="1:5" ht="12.75">
      <c r="A115" s="13">
        <v>100</v>
      </c>
      <c r="B115">
        <v>8</v>
      </c>
      <c r="C115" s="14" t="s">
        <v>14</v>
      </c>
      <c r="D115">
        <v>8</v>
      </c>
      <c r="E115">
        <v>3</v>
      </c>
    </row>
    <row r="116" spans="1:5" ht="12.75">
      <c r="A116" s="13">
        <v>101</v>
      </c>
      <c r="B116" s="15" t="s">
        <v>18</v>
      </c>
      <c r="C116" s="12" t="s">
        <v>17</v>
      </c>
      <c r="D116">
        <v>13</v>
      </c>
      <c r="E116">
        <v>1</v>
      </c>
    </row>
    <row r="117" spans="1:5" ht="12.75">
      <c r="A117" s="13">
        <v>102</v>
      </c>
      <c r="B117">
        <v>9</v>
      </c>
      <c r="C117" s="14" t="s">
        <v>14</v>
      </c>
      <c r="D117">
        <v>9</v>
      </c>
      <c r="E117">
        <v>3</v>
      </c>
    </row>
    <row r="118" spans="1:5" ht="12.75">
      <c r="A118" s="13">
        <v>103</v>
      </c>
      <c r="B118" s="1">
        <v>6</v>
      </c>
      <c r="C118" s="12" t="s">
        <v>15</v>
      </c>
      <c r="D118">
        <v>6</v>
      </c>
      <c r="E118">
        <v>2</v>
      </c>
    </row>
    <row r="119" spans="1:5" ht="12.75">
      <c r="A119" s="13">
        <v>104</v>
      </c>
      <c r="B119" s="11" t="s">
        <v>18</v>
      </c>
      <c r="C119" s="14" t="s">
        <v>16</v>
      </c>
      <c r="D119">
        <v>13</v>
      </c>
      <c r="E119">
        <v>4</v>
      </c>
    </row>
    <row r="120" spans="1:5" ht="12.75">
      <c r="A120" s="38">
        <v>105</v>
      </c>
      <c r="B120">
        <v>3</v>
      </c>
      <c r="C120" s="14" t="s">
        <v>16</v>
      </c>
      <c r="D120">
        <v>3</v>
      </c>
      <c r="E120">
        <v>4</v>
      </c>
    </row>
    <row r="121" spans="1:5" ht="12.75">
      <c r="A121" s="38">
        <v>106</v>
      </c>
      <c r="B121" s="1">
        <v>9</v>
      </c>
      <c r="C121" s="12" t="s">
        <v>15</v>
      </c>
      <c r="D121">
        <v>9</v>
      </c>
      <c r="E121">
        <v>2</v>
      </c>
    </row>
    <row r="122" spans="1:5" ht="12.75">
      <c r="A122" s="38">
        <v>107</v>
      </c>
      <c r="B122" s="15" t="s">
        <v>21</v>
      </c>
      <c r="C122" s="12" t="s">
        <v>17</v>
      </c>
      <c r="D122">
        <v>11</v>
      </c>
      <c r="E122">
        <v>1</v>
      </c>
    </row>
    <row r="123" spans="1:5" ht="12.75">
      <c r="A123" s="38">
        <v>108</v>
      </c>
      <c r="B123" s="15" t="s">
        <v>21</v>
      </c>
      <c r="C123" s="12" t="s">
        <v>15</v>
      </c>
      <c r="D123">
        <v>11</v>
      </c>
      <c r="E123">
        <v>2</v>
      </c>
    </row>
    <row r="124" spans="1:5" ht="12.75">
      <c r="A124" s="38">
        <v>109</v>
      </c>
      <c r="B124" s="15" t="s">
        <v>19</v>
      </c>
      <c r="C124" s="12" t="s">
        <v>17</v>
      </c>
      <c r="D124">
        <v>12</v>
      </c>
      <c r="E124">
        <v>1</v>
      </c>
    </row>
    <row r="125" spans="1:5" ht="12.75">
      <c r="A125" s="38">
        <v>110</v>
      </c>
      <c r="B125" s="11" t="s">
        <v>19</v>
      </c>
      <c r="C125" s="14" t="s">
        <v>14</v>
      </c>
      <c r="D125">
        <v>12</v>
      </c>
      <c r="E125">
        <v>3</v>
      </c>
    </row>
    <row r="126" spans="1:5" ht="12.75">
      <c r="A126" s="38">
        <v>111</v>
      </c>
      <c r="B126" s="1">
        <v>3</v>
      </c>
      <c r="C126" s="12" t="s">
        <v>15</v>
      </c>
      <c r="D126">
        <v>3</v>
      </c>
      <c r="E126">
        <v>2</v>
      </c>
    </row>
    <row r="127" spans="1:5" ht="12.75">
      <c r="A127" s="38">
        <v>112</v>
      </c>
      <c r="B127">
        <v>3</v>
      </c>
      <c r="C127" s="14" t="s">
        <v>14</v>
      </c>
      <c r="D127">
        <v>3</v>
      </c>
      <c r="E127">
        <v>3</v>
      </c>
    </row>
    <row r="128" spans="1:5" ht="12.75">
      <c r="A128" s="38">
        <v>113</v>
      </c>
      <c r="B128">
        <v>9</v>
      </c>
      <c r="C128" s="14" t="s">
        <v>16</v>
      </c>
      <c r="D128">
        <v>9</v>
      </c>
      <c r="E128">
        <v>4</v>
      </c>
    </row>
    <row r="129" spans="1:5" ht="12.75">
      <c r="A129" s="38">
        <v>114</v>
      </c>
      <c r="B129" s="1">
        <v>2</v>
      </c>
      <c r="C129" s="12" t="s">
        <v>15</v>
      </c>
      <c r="D129">
        <v>2</v>
      </c>
      <c r="E129">
        <v>2</v>
      </c>
    </row>
    <row r="130" spans="1:5" ht="12.75">
      <c r="A130" s="38">
        <v>115</v>
      </c>
      <c r="B130">
        <v>6</v>
      </c>
      <c r="C130" s="14" t="s">
        <v>16</v>
      </c>
      <c r="D130">
        <v>6</v>
      </c>
      <c r="E130">
        <v>4</v>
      </c>
    </row>
    <row r="131" spans="1:5" ht="12.75">
      <c r="A131" s="38">
        <v>116</v>
      </c>
      <c r="B131">
        <v>4</v>
      </c>
      <c r="C131" s="14" t="s">
        <v>14</v>
      </c>
      <c r="D131">
        <v>4</v>
      </c>
      <c r="E131">
        <v>3</v>
      </c>
    </row>
    <row r="132" spans="1:5" ht="12.75">
      <c r="A132" s="38">
        <v>117</v>
      </c>
      <c r="B132">
        <v>5</v>
      </c>
      <c r="C132" s="14" t="s">
        <v>16</v>
      </c>
      <c r="D132">
        <v>5</v>
      </c>
      <c r="E132">
        <v>4</v>
      </c>
    </row>
    <row r="133" spans="1:5" ht="12.75">
      <c r="A133" s="38">
        <v>118</v>
      </c>
      <c r="B133">
        <v>7</v>
      </c>
      <c r="C133" s="14" t="s">
        <v>16</v>
      </c>
      <c r="D133">
        <v>7</v>
      </c>
      <c r="E133">
        <v>4</v>
      </c>
    </row>
    <row r="134" spans="1:5" ht="12.75">
      <c r="A134" s="38">
        <v>119</v>
      </c>
      <c r="B134">
        <v>8</v>
      </c>
      <c r="C134" s="14" t="s">
        <v>16</v>
      </c>
      <c r="D134">
        <v>8</v>
      </c>
      <c r="E134">
        <v>4</v>
      </c>
    </row>
    <row r="135" spans="1:5" ht="12.75">
      <c r="A135" s="38">
        <v>120</v>
      </c>
      <c r="B135">
        <v>10</v>
      </c>
      <c r="C135" s="14" t="s">
        <v>16</v>
      </c>
      <c r="D135">
        <v>10</v>
      </c>
      <c r="E135">
        <v>4</v>
      </c>
    </row>
    <row r="136" spans="1:5" ht="12.75">
      <c r="A136" s="38">
        <v>121</v>
      </c>
      <c r="B136" s="15" t="s">
        <v>19</v>
      </c>
      <c r="C136" s="12" t="s">
        <v>15</v>
      </c>
      <c r="D136">
        <v>12</v>
      </c>
      <c r="E136">
        <v>2</v>
      </c>
    </row>
    <row r="137" spans="1:5" ht="12.75">
      <c r="A137" s="38">
        <v>122</v>
      </c>
      <c r="B137">
        <v>4</v>
      </c>
      <c r="C137" s="14" t="s">
        <v>16</v>
      </c>
      <c r="D137">
        <v>4</v>
      </c>
      <c r="E137">
        <v>4</v>
      </c>
    </row>
    <row r="138" spans="1:5" ht="12.75">
      <c r="A138" s="38">
        <v>123</v>
      </c>
      <c r="B138" s="1">
        <v>10</v>
      </c>
      <c r="C138" s="12" t="s">
        <v>17</v>
      </c>
      <c r="D138">
        <v>10</v>
      </c>
      <c r="E138">
        <v>1</v>
      </c>
    </row>
    <row r="139" spans="1:5" ht="12.75">
      <c r="A139" s="38">
        <v>124</v>
      </c>
      <c r="B139" s="1">
        <v>9</v>
      </c>
      <c r="C139" s="12" t="s">
        <v>17</v>
      </c>
      <c r="D139">
        <v>9</v>
      </c>
      <c r="E139">
        <v>1</v>
      </c>
    </row>
    <row r="140" spans="1:5" ht="12.75">
      <c r="A140" s="38">
        <v>125</v>
      </c>
      <c r="B140">
        <v>2</v>
      </c>
      <c r="C140" s="14" t="s">
        <v>14</v>
      </c>
      <c r="D140">
        <v>2</v>
      </c>
      <c r="E140">
        <v>3</v>
      </c>
    </row>
    <row r="141" spans="1:5" ht="12.75">
      <c r="A141" s="38">
        <v>126</v>
      </c>
      <c r="B141" s="1" t="s">
        <v>20</v>
      </c>
      <c r="C141" s="12" t="s">
        <v>17</v>
      </c>
      <c r="D141">
        <v>1</v>
      </c>
      <c r="E141">
        <v>1</v>
      </c>
    </row>
    <row r="142" spans="1:5" ht="12.75">
      <c r="A142" s="38">
        <v>127</v>
      </c>
      <c r="B142" s="1">
        <v>8</v>
      </c>
      <c r="C142" s="12" t="s">
        <v>15</v>
      </c>
      <c r="D142">
        <v>8</v>
      </c>
      <c r="E142">
        <v>2</v>
      </c>
    </row>
    <row r="143" spans="1:5" ht="12.75">
      <c r="A143" s="38">
        <v>128</v>
      </c>
      <c r="B143" s="11" t="s">
        <v>21</v>
      </c>
      <c r="C143" s="14" t="s">
        <v>16</v>
      </c>
      <c r="D143">
        <v>11</v>
      </c>
      <c r="E143">
        <v>4</v>
      </c>
    </row>
    <row r="144" spans="1:5" ht="12.75">
      <c r="A144" s="38">
        <v>129</v>
      </c>
      <c r="B144" s="1">
        <v>7</v>
      </c>
      <c r="C144" s="12" t="s">
        <v>17</v>
      </c>
      <c r="D144">
        <v>7</v>
      </c>
      <c r="E144">
        <v>1</v>
      </c>
    </row>
    <row r="145" spans="1:5" ht="12.75">
      <c r="A145" s="38">
        <v>130</v>
      </c>
      <c r="B145" s="11" t="s">
        <v>21</v>
      </c>
      <c r="C145" s="14" t="s">
        <v>14</v>
      </c>
      <c r="D145">
        <v>11</v>
      </c>
      <c r="E145">
        <v>3</v>
      </c>
    </row>
    <row r="146" spans="1:5" ht="12.75">
      <c r="A146" s="38">
        <v>131</v>
      </c>
      <c r="B146" s="11" t="s">
        <v>18</v>
      </c>
      <c r="C146" s="14" t="s">
        <v>14</v>
      </c>
      <c r="D146">
        <v>13</v>
      </c>
      <c r="E146">
        <v>3</v>
      </c>
    </row>
    <row r="147" spans="1:5" ht="12.75">
      <c r="A147" s="38">
        <v>132</v>
      </c>
      <c r="B147" s="1">
        <v>7</v>
      </c>
      <c r="C147" s="12" t="s">
        <v>15</v>
      </c>
      <c r="D147">
        <v>7</v>
      </c>
      <c r="E147">
        <v>2</v>
      </c>
    </row>
    <row r="148" spans="1:5" ht="12.75">
      <c r="A148" s="38">
        <v>133</v>
      </c>
      <c r="B148" s="11" t="s">
        <v>18</v>
      </c>
      <c r="C148" s="14" t="s">
        <v>16</v>
      </c>
      <c r="D148">
        <v>13</v>
      </c>
      <c r="E148">
        <v>4</v>
      </c>
    </row>
    <row r="149" spans="1:5" ht="12.75">
      <c r="A149" s="38">
        <v>134</v>
      </c>
      <c r="B149" s="1">
        <v>4</v>
      </c>
      <c r="C149" s="12" t="s">
        <v>15</v>
      </c>
      <c r="D149">
        <v>4</v>
      </c>
      <c r="E149">
        <v>2</v>
      </c>
    </row>
    <row r="150" spans="1:5" ht="12.75">
      <c r="A150" s="38">
        <v>135</v>
      </c>
      <c r="B150">
        <v>10</v>
      </c>
      <c r="C150" s="14" t="s">
        <v>14</v>
      </c>
      <c r="D150">
        <v>10</v>
      </c>
      <c r="E150">
        <v>3</v>
      </c>
    </row>
    <row r="151" spans="1:5" ht="12.75">
      <c r="A151" s="38">
        <v>136</v>
      </c>
      <c r="B151">
        <v>2</v>
      </c>
      <c r="C151" s="14" t="s">
        <v>16</v>
      </c>
      <c r="D151">
        <v>2</v>
      </c>
      <c r="E151">
        <v>4</v>
      </c>
    </row>
    <row r="152" spans="1:5" ht="12.75">
      <c r="A152" s="38">
        <v>137</v>
      </c>
      <c r="B152" t="s">
        <v>20</v>
      </c>
      <c r="C152" s="14" t="s">
        <v>16</v>
      </c>
      <c r="D152">
        <v>1</v>
      </c>
      <c r="E152">
        <v>4</v>
      </c>
    </row>
    <row r="153" spans="1:5" ht="12.75">
      <c r="A153" s="38">
        <v>138</v>
      </c>
      <c r="B153" s="1">
        <v>2</v>
      </c>
      <c r="C153" s="12" t="s">
        <v>17</v>
      </c>
      <c r="D153">
        <v>2</v>
      </c>
      <c r="E153">
        <v>1</v>
      </c>
    </row>
    <row r="154" spans="1:5" ht="12.75">
      <c r="A154" s="38">
        <v>139</v>
      </c>
      <c r="B154" s="1">
        <v>3</v>
      </c>
      <c r="C154" s="12" t="s">
        <v>17</v>
      </c>
      <c r="D154">
        <v>3</v>
      </c>
      <c r="E154">
        <v>1</v>
      </c>
    </row>
    <row r="155" spans="1:5" ht="12.75">
      <c r="A155" s="38">
        <v>140</v>
      </c>
      <c r="B155" s="1">
        <v>4</v>
      </c>
      <c r="C155" s="12" t="s">
        <v>17</v>
      </c>
      <c r="D155">
        <v>4</v>
      </c>
      <c r="E155">
        <v>1</v>
      </c>
    </row>
    <row r="156" spans="1:5" ht="12.75">
      <c r="A156" s="38">
        <v>141</v>
      </c>
      <c r="B156" s="15" t="s">
        <v>18</v>
      </c>
      <c r="C156" s="12" t="s">
        <v>15</v>
      </c>
      <c r="D156">
        <v>13</v>
      </c>
      <c r="E156">
        <v>2</v>
      </c>
    </row>
    <row r="157" spans="1:5" ht="12.75">
      <c r="A157" s="38">
        <v>142</v>
      </c>
      <c r="B157">
        <v>6</v>
      </c>
      <c r="C157" s="14" t="s">
        <v>14</v>
      </c>
      <c r="D157">
        <v>6</v>
      </c>
      <c r="E157">
        <v>3</v>
      </c>
    </row>
    <row r="158" spans="1:5" ht="12.75">
      <c r="A158" s="38">
        <v>143</v>
      </c>
      <c r="B158" s="11" t="s">
        <v>19</v>
      </c>
      <c r="C158" s="14" t="s">
        <v>16</v>
      </c>
      <c r="D158">
        <v>12</v>
      </c>
      <c r="E158">
        <v>4</v>
      </c>
    </row>
    <row r="159" spans="1:5" ht="12.75">
      <c r="A159" s="38">
        <v>144</v>
      </c>
      <c r="B159" s="1">
        <v>8</v>
      </c>
      <c r="C159" s="12" t="s">
        <v>17</v>
      </c>
      <c r="D159">
        <v>8</v>
      </c>
      <c r="E159">
        <v>1</v>
      </c>
    </row>
    <row r="160" spans="1:5" ht="12.75">
      <c r="A160" s="38">
        <v>145</v>
      </c>
      <c r="B160">
        <v>9</v>
      </c>
      <c r="C160" s="14" t="s">
        <v>14</v>
      </c>
      <c r="D160">
        <v>9</v>
      </c>
      <c r="E160">
        <v>3</v>
      </c>
    </row>
    <row r="161" spans="1:5" ht="12.75">
      <c r="A161" s="38">
        <v>146</v>
      </c>
      <c r="B161" s="1">
        <v>6</v>
      </c>
      <c r="C161" s="12" t="s">
        <v>17</v>
      </c>
      <c r="D161">
        <v>6</v>
      </c>
      <c r="E161">
        <v>1</v>
      </c>
    </row>
    <row r="162" spans="1:5" ht="12.75">
      <c r="A162" s="38">
        <v>147</v>
      </c>
      <c r="B162">
        <v>7</v>
      </c>
      <c r="C162" s="14" t="s">
        <v>14</v>
      </c>
      <c r="D162">
        <v>7</v>
      </c>
      <c r="E162">
        <v>3</v>
      </c>
    </row>
    <row r="163" spans="1:5" ht="12.75">
      <c r="A163" s="38">
        <v>148</v>
      </c>
      <c r="B163" s="1">
        <v>5</v>
      </c>
      <c r="C163" s="12" t="s">
        <v>17</v>
      </c>
      <c r="D163">
        <v>5</v>
      </c>
      <c r="E163">
        <v>1</v>
      </c>
    </row>
    <row r="164" spans="1:5" ht="12.75">
      <c r="A164" s="38">
        <v>149</v>
      </c>
      <c r="B164">
        <v>5</v>
      </c>
      <c r="C164" s="14" t="s">
        <v>14</v>
      </c>
      <c r="D164">
        <v>5</v>
      </c>
      <c r="E164">
        <v>3</v>
      </c>
    </row>
    <row r="165" spans="1:5" ht="12.75">
      <c r="A165" s="38">
        <v>150</v>
      </c>
      <c r="B165" s="1">
        <v>5</v>
      </c>
      <c r="C165" s="12" t="s">
        <v>15</v>
      </c>
      <c r="D165">
        <v>5</v>
      </c>
      <c r="E165">
        <v>2</v>
      </c>
    </row>
    <row r="166" spans="1:5" ht="12.75">
      <c r="A166" s="38">
        <v>151</v>
      </c>
      <c r="B166" s="15" t="s">
        <v>18</v>
      </c>
      <c r="C166" s="12" t="s">
        <v>17</v>
      </c>
      <c r="D166">
        <v>13</v>
      </c>
      <c r="E166">
        <v>1</v>
      </c>
    </row>
    <row r="167" spans="1:5" ht="12.75">
      <c r="A167" s="38">
        <v>152</v>
      </c>
      <c r="B167" s="1">
        <v>10</v>
      </c>
      <c r="C167" s="12" t="s">
        <v>15</v>
      </c>
      <c r="D167">
        <v>10</v>
      </c>
      <c r="E167">
        <v>2</v>
      </c>
    </row>
    <row r="168" spans="1:5" ht="12.75">
      <c r="A168" s="38">
        <v>153</v>
      </c>
      <c r="B168">
        <v>8</v>
      </c>
      <c r="C168" s="14" t="s">
        <v>14</v>
      </c>
      <c r="D168">
        <v>8</v>
      </c>
      <c r="E168">
        <v>3</v>
      </c>
    </row>
    <row r="169" spans="1:5" ht="12.75">
      <c r="A169" s="38">
        <v>154</v>
      </c>
      <c r="B169" s="1">
        <v>6</v>
      </c>
      <c r="C169" s="12" t="s">
        <v>15</v>
      </c>
      <c r="D169">
        <v>6</v>
      </c>
      <c r="E169">
        <v>2</v>
      </c>
    </row>
    <row r="170" spans="1:5" ht="12.75">
      <c r="A170" s="38">
        <v>155</v>
      </c>
      <c r="B170" t="s">
        <v>20</v>
      </c>
      <c r="C170" s="14" t="s">
        <v>14</v>
      </c>
      <c r="D170">
        <v>1</v>
      </c>
      <c r="E170">
        <v>3</v>
      </c>
    </row>
    <row r="171" spans="1:5" ht="12.75">
      <c r="A171" s="38">
        <v>156</v>
      </c>
      <c r="B171" s="1" t="s">
        <v>20</v>
      </c>
      <c r="C171" s="12" t="s">
        <v>15</v>
      </c>
      <c r="D171">
        <v>1</v>
      </c>
      <c r="E171">
        <v>2</v>
      </c>
    </row>
    <row r="172" spans="1:5" ht="12.75">
      <c r="A172" s="13">
        <v>157</v>
      </c>
      <c r="B172">
        <v>2</v>
      </c>
      <c r="C172" s="14" t="s">
        <v>16</v>
      </c>
      <c r="D172">
        <v>2</v>
      </c>
      <c r="E172">
        <v>4</v>
      </c>
    </row>
    <row r="173" spans="1:5" ht="12.75">
      <c r="A173" s="13">
        <v>158</v>
      </c>
      <c r="B173" s="1" t="s">
        <v>20</v>
      </c>
      <c r="C173" s="12" t="s">
        <v>15</v>
      </c>
      <c r="D173">
        <v>1</v>
      </c>
      <c r="E173">
        <v>2</v>
      </c>
    </row>
    <row r="174" spans="1:5" ht="12.75">
      <c r="A174" s="13">
        <v>159</v>
      </c>
      <c r="B174" s="11" t="s">
        <v>21</v>
      </c>
      <c r="C174" s="14" t="s">
        <v>14</v>
      </c>
      <c r="D174">
        <v>11</v>
      </c>
      <c r="E174">
        <v>3</v>
      </c>
    </row>
    <row r="175" spans="1:5" ht="12.75">
      <c r="A175" s="13">
        <v>160</v>
      </c>
      <c r="B175">
        <v>3</v>
      </c>
      <c r="C175" s="14" t="s">
        <v>14</v>
      </c>
      <c r="D175">
        <v>3</v>
      </c>
      <c r="E175">
        <v>3</v>
      </c>
    </row>
    <row r="176" spans="1:5" ht="12.75">
      <c r="A176" s="13">
        <v>161</v>
      </c>
      <c r="B176" s="1">
        <v>6</v>
      </c>
      <c r="C176" s="12" t="s">
        <v>17</v>
      </c>
      <c r="D176">
        <v>6</v>
      </c>
      <c r="E176">
        <v>1</v>
      </c>
    </row>
    <row r="177" spans="1:5" ht="12.75">
      <c r="A177" s="13">
        <v>162</v>
      </c>
      <c r="B177" s="11" t="s">
        <v>18</v>
      </c>
      <c r="C177" s="14" t="s">
        <v>16</v>
      </c>
      <c r="D177">
        <v>13</v>
      </c>
      <c r="E177">
        <v>4</v>
      </c>
    </row>
    <row r="178" spans="1:5" ht="12.75">
      <c r="A178" s="13">
        <v>163</v>
      </c>
      <c r="B178" s="15" t="s">
        <v>21</v>
      </c>
      <c r="C178" s="12" t="s">
        <v>17</v>
      </c>
      <c r="D178">
        <v>11</v>
      </c>
      <c r="E178">
        <v>1</v>
      </c>
    </row>
    <row r="179" spans="1:5" ht="12.75">
      <c r="A179" s="13">
        <v>164</v>
      </c>
      <c r="B179" t="s">
        <v>20</v>
      </c>
      <c r="C179" s="14" t="s">
        <v>16</v>
      </c>
      <c r="D179">
        <v>1</v>
      </c>
      <c r="E179">
        <v>4</v>
      </c>
    </row>
    <row r="180" spans="1:5" ht="12.75">
      <c r="A180" s="13">
        <v>165</v>
      </c>
      <c r="B180" s="1">
        <v>9</v>
      </c>
      <c r="C180" s="12" t="s">
        <v>17</v>
      </c>
      <c r="D180">
        <v>9</v>
      </c>
      <c r="E180">
        <v>1</v>
      </c>
    </row>
    <row r="181" spans="1:5" ht="12.75">
      <c r="A181" s="13">
        <v>166</v>
      </c>
      <c r="B181">
        <v>4</v>
      </c>
      <c r="C181" s="14" t="s">
        <v>16</v>
      </c>
      <c r="D181">
        <v>4</v>
      </c>
      <c r="E181">
        <v>4</v>
      </c>
    </row>
    <row r="182" spans="1:5" ht="12.75">
      <c r="A182" s="13">
        <v>167</v>
      </c>
      <c r="B182" s="11" t="s">
        <v>19</v>
      </c>
      <c r="C182" s="14" t="s">
        <v>16</v>
      </c>
      <c r="D182">
        <v>12</v>
      </c>
      <c r="E182">
        <v>4</v>
      </c>
    </row>
    <row r="183" spans="1:5" ht="12.75">
      <c r="A183" s="13">
        <v>168</v>
      </c>
      <c r="B183">
        <v>4</v>
      </c>
      <c r="C183" s="14" t="s">
        <v>14</v>
      </c>
      <c r="D183">
        <v>4</v>
      </c>
      <c r="E183">
        <v>3</v>
      </c>
    </row>
    <row r="184" spans="1:5" ht="12.75">
      <c r="A184" s="13">
        <v>169</v>
      </c>
      <c r="B184" s="1">
        <v>3</v>
      </c>
      <c r="C184" s="12" t="s">
        <v>15</v>
      </c>
      <c r="D184">
        <v>3</v>
      </c>
      <c r="E184">
        <v>2</v>
      </c>
    </row>
    <row r="185" spans="1:5" ht="12.75">
      <c r="A185" s="13">
        <v>170</v>
      </c>
      <c r="B185" s="1">
        <v>8</v>
      </c>
      <c r="C185" s="12" t="s">
        <v>17</v>
      </c>
      <c r="D185">
        <v>8</v>
      </c>
      <c r="E185">
        <v>1</v>
      </c>
    </row>
    <row r="186" spans="1:5" ht="12.75">
      <c r="A186" s="13">
        <v>171</v>
      </c>
      <c r="B186" s="1">
        <v>6</v>
      </c>
      <c r="C186" s="12" t="s">
        <v>15</v>
      </c>
      <c r="D186">
        <v>6</v>
      </c>
      <c r="E186">
        <v>2</v>
      </c>
    </row>
    <row r="187" spans="1:5" ht="12.75">
      <c r="A187" s="13">
        <v>172</v>
      </c>
      <c r="B187" s="1">
        <v>2</v>
      </c>
      <c r="C187" s="12" t="s">
        <v>15</v>
      </c>
      <c r="D187">
        <v>2</v>
      </c>
      <c r="E187">
        <v>2</v>
      </c>
    </row>
    <row r="188" spans="1:5" ht="12.75">
      <c r="A188" s="13">
        <v>173</v>
      </c>
      <c r="B188" s="1">
        <v>10</v>
      </c>
      <c r="C188" s="12" t="s">
        <v>17</v>
      </c>
      <c r="D188">
        <v>10</v>
      </c>
      <c r="E188">
        <v>1</v>
      </c>
    </row>
    <row r="189" spans="1:5" ht="12.75">
      <c r="A189" s="13">
        <v>174</v>
      </c>
      <c r="B189" s="1">
        <v>7</v>
      </c>
      <c r="C189" s="12" t="s">
        <v>17</v>
      </c>
      <c r="D189">
        <v>7</v>
      </c>
      <c r="E189">
        <v>1</v>
      </c>
    </row>
    <row r="190" spans="1:5" ht="12.75">
      <c r="A190" s="13">
        <v>175</v>
      </c>
      <c r="B190" s="15" t="s">
        <v>21</v>
      </c>
      <c r="C190" s="12" t="s">
        <v>15</v>
      </c>
      <c r="D190">
        <v>11</v>
      </c>
      <c r="E190">
        <v>2</v>
      </c>
    </row>
    <row r="191" spans="1:5" ht="12.75">
      <c r="A191" s="13">
        <v>176</v>
      </c>
      <c r="B191" s="1">
        <v>5</v>
      </c>
      <c r="C191" s="12" t="s">
        <v>17</v>
      </c>
      <c r="D191">
        <v>5</v>
      </c>
      <c r="E191">
        <v>1</v>
      </c>
    </row>
    <row r="192" spans="1:5" ht="12.75">
      <c r="A192" s="13">
        <v>177</v>
      </c>
      <c r="B192">
        <v>9</v>
      </c>
      <c r="C192" s="14" t="s">
        <v>16</v>
      </c>
      <c r="D192">
        <v>9</v>
      </c>
      <c r="E192">
        <v>4</v>
      </c>
    </row>
    <row r="193" spans="1:5" ht="12.75">
      <c r="A193" s="13">
        <v>178</v>
      </c>
      <c r="B193" t="s">
        <v>20</v>
      </c>
      <c r="C193" s="14" t="s">
        <v>14</v>
      </c>
      <c r="D193">
        <v>1</v>
      </c>
      <c r="E193">
        <v>3</v>
      </c>
    </row>
    <row r="194" spans="1:5" ht="12.75">
      <c r="A194" s="13">
        <v>179</v>
      </c>
      <c r="B194">
        <v>8</v>
      </c>
      <c r="C194" s="14" t="s">
        <v>16</v>
      </c>
      <c r="D194">
        <v>8</v>
      </c>
      <c r="E194">
        <v>4</v>
      </c>
    </row>
    <row r="195" spans="1:5" ht="12.75">
      <c r="A195" s="13">
        <v>180</v>
      </c>
      <c r="B195" s="1">
        <v>3</v>
      </c>
      <c r="C195" s="12" t="s">
        <v>17</v>
      </c>
      <c r="D195">
        <v>3</v>
      </c>
      <c r="E195">
        <v>1</v>
      </c>
    </row>
    <row r="196" spans="1:5" ht="12.75">
      <c r="A196" s="13">
        <v>181</v>
      </c>
      <c r="B196" s="1">
        <v>7</v>
      </c>
      <c r="C196" s="12" t="s">
        <v>15</v>
      </c>
      <c r="D196">
        <v>7</v>
      </c>
      <c r="E196">
        <v>2</v>
      </c>
    </row>
    <row r="197" spans="1:5" ht="12.75">
      <c r="A197" s="13">
        <v>182</v>
      </c>
      <c r="B197">
        <v>10</v>
      </c>
      <c r="C197" s="14" t="s">
        <v>16</v>
      </c>
      <c r="D197">
        <v>10</v>
      </c>
      <c r="E197">
        <v>4</v>
      </c>
    </row>
    <row r="198" spans="1:5" ht="12.75">
      <c r="A198" s="13">
        <v>183</v>
      </c>
      <c r="B198" s="15" t="s">
        <v>19</v>
      </c>
      <c r="C198" s="12" t="s">
        <v>15</v>
      </c>
      <c r="D198">
        <v>12</v>
      </c>
      <c r="E198">
        <v>2</v>
      </c>
    </row>
    <row r="199" spans="1:5" ht="12.75">
      <c r="A199" s="13">
        <v>184</v>
      </c>
      <c r="B199" s="1">
        <v>2</v>
      </c>
      <c r="C199" s="12" t="s">
        <v>17</v>
      </c>
      <c r="D199">
        <v>2</v>
      </c>
      <c r="E199">
        <v>1</v>
      </c>
    </row>
    <row r="200" spans="1:5" ht="12.75">
      <c r="A200" s="13">
        <v>185</v>
      </c>
      <c r="B200">
        <v>3</v>
      </c>
      <c r="C200" s="14" t="s">
        <v>16</v>
      </c>
      <c r="D200">
        <v>3</v>
      </c>
      <c r="E200">
        <v>4</v>
      </c>
    </row>
    <row r="201" spans="1:5" ht="12.75">
      <c r="A201" s="13">
        <v>186</v>
      </c>
      <c r="B201">
        <v>2</v>
      </c>
      <c r="C201" s="14" t="s">
        <v>14</v>
      </c>
      <c r="D201">
        <v>2</v>
      </c>
      <c r="E201">
        <v>3</v>
      </c>
    </row>
    <row r="202" spans="1:5" ht="12.75">
      <c r="A202" s="13">
        <v>187</v>
      </c>
      <c r="B202">
        <v>6</v>
      </c>
      <c r="C202" s="14" t="s">
        <v>14</v>
      </c>
      <c r="D202">
        <v>6</v>
      </c>
      <c r="E202">
        <v>3</v>
      </c>
    </row>
    <row r="203" spans="1:5" ht="12.75">
      <c r="A203" s="13">
        <v>188</v>
      </c>
      <c r="B203" s="11" t="s">
        <v>19</v>
      </c>
      <c r="C203" s="14" t="s">
        <v>14</v>
      </c>
      <c r="D203">
        <v>12</v>
      </c>
      <c r="E203">
        <v>3</v>
      </c>
    </row>
    <row r="204" spans="1:5" ht="12.75">
      <c r="A204" s="13">
        <v>189</v>
      </c>
      <c r="B204" s="1">
        <v>4</v>
      </c>
      <c r="C204" s="12" t="s">
        <v>17</v>
      </c>
      <c r="D204">
        <v>4</v>
      </c>
      <c r="E204">
        <v>1</v>
      </c>
    </row>
    <row r="205" spans="1:5" ht="12.75">
      <c r="A205" s="13">
        <v>190</v>
      </c>
      <c r="B205" s="1">
        <v>9</v>
      </c>
      <c r="C205" s="12" t="s">
        <v>15</v>
      </c>
      <c r="D205">
        <v>9</v>
      </c>
      <c r="E205">
        <v>2</v>
      </c>
    </row>
    <row r="206" spans="1:5" ht="12.75">
      <c r="A206" s="13">
        <v>191</v>
      </c>
      <c r="B206" s="11" t="s">
        <v>21</v>
      </c>
      <c r="C206" s="14" t="s">
        <v>16</v>
      </c>
      <c r="D206">
        <v>11</v>
      </c>
      <c r="E206">
        <v>4</v>
      </c>
    </row>
    <row r="207" spans="1:5" ht="12.75">
      <c r="A207" s="13">
        <v>192</v>
      </c>
      <c r="B207">
        <v>10</v>
      </c>
      <c r="C207" s="14" t="s">
        <v>14</v>
      </c>
      <c r="D207">
        <v>10</v>
      </c>
      <c r="E207">
        <v>3</v>
      </c>
    </row>
    <row r="208" spans="1:5" ht="12.75">
      <c r="A208" s="13">
        <v>193</v>
      </c>
      <c r="B208" s="15" t="s">
        <v>19</v>
      </c>
      <c r="C208" s="12" t="s">
        <v>17</v>
      </c>
      <c r="D208">
        <v>12</v>
      </c>
      <c r="E208">
        <v>1</v>
      </c>
    </row>
    <row r="209" spans="1:5" ht="12.75">
      <c r="A209" s="13">
        <v>194</v>
      </c>
      <c r="B209">
        <v>5</v>
      </c>
      <c r="C209" s="14" t="s">
        <v>16</v>
      </c>
      <c r="D209">
        <v>5</v>
      </c>
      <c r="E209">
        <v>4</v>
      </c>
    </row>
    <row r="210" spans="1:5" ht="12.75">
      <c r="A210" s="13">
        <v>195</v>
      </c>
      <c r="B210" s="1">
        <v>10</v>
      </c>
      <c r="C210" s="12" t="s">
        <v>15</v>
      </c>
      <c r="D210">
        <v>10</v>
      </c>
      <c r="E210">
        <v>2</v>
      </c>
    </row>
    <row r="211" spans="1:5" ht="12.75">
      <c r="A211" s="13">
        <v>196</v>
      </c>
      <c r="B211" s="1" t="s">
        <v>20</v>
      </c>
      <c r="C211" s="12" t="s">
        <v>17</v>
      </c>
      <c r="D211">
        <v>1</v>
      </c>
      <c r="E211">
        <v>1</v>
      </c>
    </row>
    <row r="212" spans="1:5" ht="12.75">
      <c r="A212" s="13">
        <v>197</v>
      </c>
      <c r="B212" s="1">
        <v>5</v>
      </c>
      <c r="C212" s="12" t="s">
        <v>15</v>
      </c>
      <c r="D212">
        <v>5</v>
      </c>
      <c r="E212">
        <v>2</v>
      </c>
    </row>
    <row r="213" spans="1:5" ht="12.75">
      <c r="A213" s="13">
        <v>198</v>
      </c>
      <c r="B213" s="1">
        <v>4</v>
      </c>
      <c r="C213" s="12" t="s">
        <v>15</v>
      </c>
      <c r="D213">
        <v>4</v>
      </c>
      <c r="E213">
        <v>2</v>
      </c>
    </row>
    <row r="214" spans="1:5" ht="12.75">
      <c r="A214" s="13">
        <v>199</v>
      </c>
      <c r="B214">
        <v>7</v>
      </c>
      <c r="C214" s="14" t="s">
        <v>14</v>
      </c>
      <c r="D214">
        <v>7</v>
      </c>
      <c r="E214">
        <v>3</v>
      </c>
    </row>
    <row r="215" spans="1:5" ht="12.75">
      <c r="A215" s="13">
        <v>200</v>
      </c>
      <c r="B215" s="15" t="s">
        <v>18</v>
      </c>
      <c r="C215" s="12" t="s">
        <v>17</v>
      </c>
      <c r="D215">
        <v>13</v>
      </c>
      <c r="E215">
        <v>1</v>
      </c>
    </row>
    <row r="216" spans="1:5" ht="12.75">
      <c r="A216" s="13">
        <v>201</v>
      </c>
      <c r="B216" s="1">
        <v>8</v>
      </c>
      <c r="C216" s="12" t="s">
        <v>15</v>
      </c>
      <c r="D216">
        <v>8</v>
      </c>
      <c r="E216">
        <v>2</v>
      </c>
    </row>
    <row r="217" spans="1:5" ht="12.75">
      <c r="A217" s="13">
        <v>202</v>
      </c>
      <c r="B217">
        <v>9</v>
      </c>
      <c r="C217" s="14" t="s">
        <v>14</v>
      </c>
      <c r="D217">
        <v>9</v>
      </c>
      <c r="E217">
        <v>3</v>
      </c>
    </row>
    <row r="218" spans="1:5" ht="12.75">
      <c r="A218" s="13">
        <v>203</v>
      </c>
      <c r="B218" s="11" t="s">
        <v>18</v>
      </c>
      <c r="C218" s="14" t="s">
        <v>14</v>
      </c>
      <c r="D218">
        <v>13</v>
      </c>
      <c r="E218">
        <v>3</v>
      </c>
    </row>
    <row r="219" spans="1:5" ht="12.75">
      <c r="A219" s="13">
        <v>204</v>
      </c>
      <c r="B219">
        <v>7</v>
      </c>
      <c r="C219" s="14" t="s">
        <v>16</v>
      </c>
      <c r="D219">
        <v>7</v>
      </c>
      <c r="E219">
        <v>4</v>
      </c>
    </row>
    <row r="220" spans="1:5" ht="12.75">
      <c r="A220" s="13">
        <v>205</v>
      </c>
      <c r="B220">
        <v>5</v>
      </c>
      <c r="C220" s="14" t="s">
        <v>14</v>
      </c>
      <c r="D220">
        <v>5</v>
      </c>
      <c r="E220">
        <v>3</v>
      </c>
    </row>
    <row r="221" spans="1:5" ht="12.75">
      <c r="A221" s="13">
        <v>206</v>
      </c>
      <c r="B221" s="15" t="s">
        <v>18</v>
      </c>
      <c r="C221" s="12" t="s">
        <v>15</v>
      </c>
      <c r="D221">
        <v>13</v>
      </c>
      <c r="E221">
        <v>2</v>
      </c>
    </row>
    <row r="222" spans="1:5" ht="12.75">
      <c r="A222" s="13">
        <v>207</v>
      </c>
      <c r="B222">
        <v>6</v>
      </c>
      <c r="C222" s="14" t="s">
        <v>16</v>
      </c>
      <c r="D222">
        <v>6</v>
      </c>
      <c r="E222">
        <v>4</v>
      </c>
    </row>
    <row r="223" spans="1:5" ht="12.75">
      <c r="A223" s="13">
        <v>208</v>
      </c>
      <c r="B223">
        <v>8</v>
      </c>
      <c r="C223" s="14" t="s">
        <v>14</v>
      </c>
      <c r="D223">
        <v>8</v>
      </c>
      <c r="E223">
        <v>3</v>
      </c>
    </row>
    <row r="224" spans="1:5" ht="12.75">
      <c r="A224" s="13">
        <v>209</v>
      </c>
      <c r="B224" t="s">
        <v>20</v>
      </c>
      <c r="C224" s="14" t="s">
        <v>14</v>
      </c>
      <c r="D224">
        <v>1</v>
      </c>
      <c r="E224">
        <v>3</v>
      </c>
    </row>
    <row r="225" spans="1:5" ht="12.75">
      <c r="A225" s="13">
        <v>210</v>
      </c>
      <c r="B225">
        <v>6</v>
      </c>
      <c r="C225" s="14" t="s">
        <v>14</v>
      </c>
      <c r="D225">
        <v>6</v>
      </c>
      <c r="E225">
        <v>3</v>
      </c>
    </row>
    <row r="226" spans="1:5" ht="12.75">
      <c r="A226" s="13">
        <v>211</v>
      </c>
      <c r="B226">
        <v>9</v>
      </c>
      <c r="C226" s="14" t="s">
        <v>16</v>
      </c>
      <c r="D226">
        <v>9</v>
      </c>
      <c r="E226">
        <v>4</v>
      </c>
    </row>
    <row r="227" spans="1:5" ht="12.75">
      <c r="A227" s="13">
        <v>212</v>
      </c>
      <c r="B227">
        <v>10</v>
      </c>
      <c r="C227" s="14" t="s">
        <v>16</v>
      </c>
      <c r="D227">
        <v>10</v>
      </c>
      <c r="E227">
        <v>4</v>
      </c>
    </row>
    <row r="228" spans="1:5" ht="12.75">
      <c r="A228" s="13">
        <v>213</v>
      </c>
      <c r="B228">
        <v>3</v>
      </c>
      <c r="C228" s="14" t="s">
        <v>14</v>
      </c>
      <c r="D228">
        <v>3</v>
      </c>
      <c r="E228">
        <v>3</v>
      </c>
    </row>
    <row r="229" spans="1:5" ht="12.75">
      <c r="A229" s="13">
        <v>214</v>
      </c>
      <c r="B229" s="1">
        <v>7</v>
      </c>
      <c r="C229" s="12" t="s">
        <v>15</v>
      </c>
      <c r="D229">
        <v>7</v>
      </c>
      <c r="E229">
        <v>2</v>
      </c>
    </row>
    <row r="230" spans="1:5" ht="12.75">
      <c r="A230" s="13">
        <v>215</v>
      </c>
      <c r="B230" s="1">
        <v>4</v>
      </c>
      <c r="C230" s="12" t="s">
        <v>17</v>
      </c>
      <c r="D230">
        <v>4</v>
      </c>
      <c r="E230">
        <v>1</v>
      </c>
    </row>
    <row r="231" spans="1:5" ht="12.75">
      <c r="A231" s="13">
        <v>216</v>
      </c>
      <c r="B231" s="1">
        <v>3</v>
      </c>
      <c r="C231" s="12" t="s">
        <v>15</v>
      </c>
      <c r="D231">
        <v>3</v>
      </c>
      <c r="E231">
        <v>2</v>
      </c>
    </row>
    <row r="232" spans="1:5" ht="12.75">
      <c r="A232" s="13">
        <v>217</v>
      </c>
      <c r="B232">
        <v>9</v>
      </c>
      <c r="C232" s="14" t="s">
        <v>14</v>
      </c>
      <c r="D232">
        <v>9</v>
      </c>
      <c r="E232">
        <v>3</v>
      </c>
    </row>
    <row r="233" spans="1:5" ht="12.75">
      <c r="A233" s="13">
        <v>218</v>
      </c>
      <c r="B233" s="15" t="s">
        <v>18</v>
      </c>
      <c r="C233" s="12" t="s">
        <v>17</v>
      </c>
      <c r="D233">
        <v>13</v>
      </c>
      <c r="E233">
        <v>1</v>
      </c>
    </row>
    <row r="234" spans="1:5" ht="12.75">
      <c r="A234" s="13">
        <v>219</v>
      </c>
      <c r="B234" s="11" t="s">
        <v>19</v>
      </c>
      <c r="C234" s="14" t="s">
        <v>16</v>
      </c>
      <c r="D234">
        <v>12</v>
      </c>
      <c r="E234">
        <v>4</v>
      </c>
    </row>
    <row r="235" spans="1:5" ht="12.75">
      <c r="A235" s="13">
        <v>220</v>
      </c>
      <c r="B235" s="1">
        <v>2</v>
      </c>
      <c r="C235" s="12" t="s">
        <v>15</v>
      </c>
      <c r="D235">
        <v>2</v>
      </c>
      <c r="E235">
        <v>2</v>
      </c>
    </row>
    <row r="236" spans="1:5" ht="12.75">
      <c r="A236" s="13">
        <v>221</v>
      </c>
      <c r="B236" s="1">
        <v>2</v>
      </c>
      <c r="C236" s="12" t="s">
        <v>17</v>
      </c>
      <c r="D236">
        <v>2</v>
      </c>
      <c r="E236">
        <v>1</v>
      </c>
    </row>
    <row r="237" spans="1:5" ht="12.75">
      <c r="A237" s="13">
        <v>222</v>
      </c>
      <c r="B237" s="15" t="s">
        <v>18</v>
      </c>
      <c r="C237" s="12" t="s">
        <v>15</v>
      </c>
      <c r="D237">
        <v>13</v>
      </c>
      <c r="E237">
        <v>2</v>
      </c>
    </row>
    <row r="238" spans="1:5" ht="12.75">
      <c r="A238" s="13">
        <v>223</v>
      </c>
      <c r="B238" s="1">
        <v>7</v>
      </c>
      <c r="C238" s="12" t="s">
        <v>17</v>
      </c>
      <c r="D238">
        <v>7</v>
      </c>
      <c r="E238">
        <v>1</v>
      </c>
    </row>
    <row r="239" spans="1:5" ht="12.75">
      <c r="A239" s="13">
        <v>224</v>
      </c>
      <c r="B239">
        <v>4</v>
      </c>
      <c r="C239" s="14" t="s">
        <v>14</v>
      </c>
      <c r="D239">
        <v>4</v>
      </c>
      <c r="E239">
        <v>3</v>
      </c>
    </row>
    <row r="240" spans="1:5" ht="12.75">
      <c r="A240" s="13">
        <v>225</v>
      </c>
      <c r="B240" s="1">
        <v>8</v>
      </c>
      <c r="C240" s="12" t="s">
        <v>15</v>
      </c>
      <c r="D240">
        <v>8</v>
      </c>
      <c r="E240">
        <v>2</v>
      </c>
    </row>
    <row r="241" spans="1:5" ht="12.75">
      <c r="A241" s="13">
        <v>226</v>
      </c>
      <c r="B241">
        <v>7</v>
      </c>
      <c r="C241" s="14" t="s">
        <v>14</v>
      </c>
      <c r="D241">
        <v>7</v>
      </c>
      <c r="E241">
        <v>3</v>
      </c>
    </row>
    <row r="242" spans="1:5" ht="12.75">
      <c r="A242" s="13">
        <v>227</v>
      </c>
      <c r="B242" s="1">
        <v>4</v>
      </c>
      <c r="C242" s="12" t="s">
        <v>15</v>
      </c>
      <c r="D242">
        <v>4</v>
      </c>
      <c r="E242">
        <v>2</v>
      </c>
    </row>
    <row r="243" spans="1:5" ht="12.75">
      <c r="A243" s="13">
        <v>228</v>
      </c>
      <c r="B243" s="1">
        <v>3</v>
      </c>
      <c r="C243" s="12" t="s">
        <v>17</v>
      </c>
      <c r="D243">
        <v>3</v>
      </c>
      <c r="E243">
        <v>1</v>
      </c>
    </row>
    <row r="244" spans="1:5" ht="12.75">
      <c r="A244" s="13">
        <v>229</v>
      </c>
      <c r="B244">
        <v>2</v>
      </c>
      <c r="C244" s="14" t="s">
        <v>14</v>
      </c>
      <c r="D244">
        <v>2</v>
      </c>
      <c r="E244">
        <v>3</v>
      </c>
    </row>
    <row r="245" spans="1:5" ht="12.75">
      <c r="A245" s="13">
        <v>230</v>
      </c>
      <c r="B245" s="1" t="s">
        <v>20</v>
      </c>
      <c r="C245" s="12" t="s">
        <v>15</v>
      </c>
      <c r="D245">
        <v>1</v>
      </c>
      <c r="E245">
        <v>2</v>
      </c>
    </row>
    <row r="246" spans="1:5" ht="12.75">
      <c r="A246" s="13">
        <v>231</v>
      </c>
      <c r="B246" s="15" t="s">
        <v>19</v>
      </c>
      <c r="C246" s="12" t="s">
        <v>15</v>
      </c>
      <c r="D246">
        <v>12</v>
      </c>
      <c r="E246">
        <v>2</v>
      </c>
    </row>
    <row r="247" spans="1:5" ht="12.75">
      <c r="A247" s="13">
        <v>232</v>
      </c>
      <c r="B247" s="15" t="s">
        <v>19</v>
      </c>
      <c r="C247" s="12" t="s">
        <v>17</v>
      </c>
      <c r="D247">
        <v>12</v>
      </c>
      <c r="E247">
        <v>1</v>
      </c>
    </row>
    <row r="248" spans="1:5" ht="12.75">
      <c r="A248" s="13">
        <v>233</v>
      </c>
      <c r="B248">
        <v>5</v>
      </c>
      <c r="C248" s="14" t="s">
        <v>16</v>
      </c>
      <c r="D248">
        <v>5</v>
      </c>
      <c r="E248">
        <v>4</v>
      </c>
    </row>
    <row r="249" spans="1:5" ht="12.75">
      <c r="A249" s="13">
        <v>234</v>
      </c>
      <c r="B249">
        <v>8</v>
      </c>
      <c r="C249" s="14" t="s">
        <v>14</v>
      </c>
      <c r="D249">
        <v>8</v>
      </c>
      <c r="E249">
        <v>3</v>
      </c>
    </row>
    <row r="250" spans="1:5" ht="12.75">
      <c r="A250" s="13">
        <v>235</v>
      </c>
      <c r="B250" s="11" t="s">
        <v>18</v>
      </c>
      <c r="C250" s="14" t="s">
        <v>14</v>
      </c>
      <c r="D250">
        <v>13</v>
      </c>
      <c r="E250">
        <v>3</v>
      </c>
    </row>
    <row r="251" spans="1:5" ht="12.75">
      <c r="A251" s="13">
        <v>236</v>
      </c>
      <c r="B251">
        <v>5</v>
      </c>
      <c r="C251" s="14" t="s">
        <v>14</v>
      </c>
      <c r="D251">
        <v>5</v>
      </c>
      <c r="E251">
        <v>3</v>
      </c>
    </row>
    <row r="252" spans="1:5" ht="12.75">
      <c r="A252" s="13">
        <v>237</v>
      </c>
      <c r="B252">
        <v>4</v>
      </c>
      <c r="C252" s="14" t="s">
        <v>16</v>
      </c>
      <c r="D252">
        <v>4</v>
      </c>
      <c r="E252">
        <v>4</v>
      </c>
    </row>
    <row r="253" spans="1:5" ht="12.75">
      <c r="A253" s="13">
        <v>238</v>
      </c>
      <c r="B253" s="1">
        <v>6</v>
      </c>
      <c r="C253" s="12" t="s">
        <v>15</v>
      </c>
      <c r="D253">
        <v>6</v>
      </c>
      <c r="E253">
        <v>2</v>
      </c>
    </row>
    <row r="254" spans="1:5" ht="12.75">
      <c r="A254" s="13">
        <v>239</v>
      </c>
      <c r="B254">
        <v>3</v>
      </c>
      <c r="C254" s="14" t="s">
        <v>16</v>
      </c>
      <c r="D254">
        <v>3</v>
      </c>
      <c r="E254">
        <v>4</v>
      </c>
    </row>
    <row r="255" spans="1:5" ht="12.75">
      <c r="A255" s="13">
        <v>240</v>
      </c>
      <c r="B255" s="1" t="s">
        <v>20</v>
      </c>
      <c r="C255" s="12" t="s">
        <v>17</v>
      </c>
      <c r="D255">
        <v>1</v>
      </c>
      <c r="E255">
        <v>1</v>
      </c>
    </row>
    <row r="256" spans="1:5" ht="12.75">
      <c r="A256" s="13">
        <v>241</v>
      </c>
      <c r="B256">
        <v>2</v>
      </c>
      <c r="C256" s="14" t="s">
        <v>16</v>
      </c>
      <c r="D256">
        <v>2</v>
      </c>
      <c r="E256">
        <v>4</v>
      </c>
    </row>
    <row r="257" spans="1:5" ht="12.75">
      <c r="A257" s="13">
        <v>242</v>
      </c>
      <c r="B257">
        <v>10</v>
      </c>
      <c r="C257" s="14" t="s">
        <v>14</v>
      </c>
      <c r="D257">
        <v>10</v>
      </c>
      <c r="E257">
        <v>3</v>
      </c>
    </row>
    <row r="258" spans="1:5" ht="12.75">
      <c r="A258" s="13">
        <v>243</v>
      </c>
      <c r="B258" s="15" t="s">
        <v>21</v>
      </c>
      <c r="C258" s="12" t="s">
        <v>15</v>
      </c>
      <c r="D258">
        <v>11</v>
      </c>
      <c r="E258">
        <v>2</v>
      </c>
    </row>
    <row r="259" spans="1:5" ht="12.75">
      <c r="A259" s="13">
        <v>244</v>
      </c>
      <c r="B259" s="11" t="s">
        <v>19</v>
      </c>
      <c r="C259" s="14" t="s">
        <v>14</v>
      </c>
      <c r="D259">
        <v>12</v>
      </c>
      <c r="E259">
        <v>3</v>
      </c>
    </row>
    <row r="260" spans="1:5" ht="12.75">
      <c r="A260" s="13">
        <v>245</v>
      </c>
      <c r="B260">
        <v>8</v>
      </c>
      <c r="C260" s="14" t="s">
        <v>16</v>
      </c>
      <c r="D260">
        <v>8</v>
      </c>
      <c r="E260">
        <v>4</v>
      </c>
    </row>
    <row r="261" spans="1:5" ht="12.75">
      <c r="A261" s="13">
        <v>246</v>
      </c>
      <c r="B261" s="11" t="s">
        <v>18</v>
      </c>
      <c r="C261" s="14" t="s">
        <v>16</v>
      </c>
      <c r="D261">
        <v>13</v>
      </c>
      <c r="E261">
        <v>4</v>
      </c>
    </row>
    <row r="262" spans="1:5" ht="12.75">
      <c r="A262" s="13">
        <v>247</v>
      </c>
      <c r="B262" s="11" t="s">
        <v>21</v>
      </c>
      <c r="C262" s="14" t="s">
        <v>14</v>
      </c>
      <c r="D262">
        <v>11</v>
      </c>
      <c r="E262">
        <v>3</v>
      </c>
    </row>
    <row r="263" spans="1:5" ht="12.75">
      <c r="A263" s="13">
        <v>248</v>
      </c>
      <c r="B263" s="1">
        <v>6</v>
      </c>
      <c r="C263" s="12" t="s">
        <v>17</v>
      </c>
      <c r="D263">
        <v>6</v>
      </c>
      <c r="E263">
        <v>1</v>
      </c>
    </row>
    <row r="264" spans="1:5" ht="12.75">
      <c r="A264" s="13">
        <v>249</v>
      </c>
      <c r="B264" s="1">
        <v>10</v>
      </c>
      <c r="C264" s="12" t="s">
        <v>15</v>
      </c>
      <c r="D264">
        <v>10</v>
      </c>
      <c r="E264">
        <v>2</v>
      </c>
    </row>
    <row r="265" spans="1:5" ht="12.75">
      <c r="A265" s="13">
        <v>250</v>
      </c>
      <c r="B265" s="1">
        <v>5</v>
      </c>
      <c r="C265" s="12" t="s">
        <v>15</v>
      </c>
      <c r="D265">
        <v>5</v>
      </c>
      <c r="E265">
        <v>2</v>
      </c>
    </row>
    <row r="266" spans="1:5" ht="12.75">
      <c r="A266" s="13">
        <v>251</v>
      </c>
      <c r="B266" s="1">
        <v>9</v>
      </c>
      <c r="C266" s="12" t="s">
        <v>15</v>
      </c>
      <c r="D266">
        <v>9</v>
      </c>
      <c r="E266">
        <v>2</v>
      </c>
    </row>
    <row r="267" spans="1:5" ht="12.75">
      <c r="A267" s="13">
        <v>252</v>
      </c>
      <c r="B267" t="s">
        <v>20</v>
      </c>
      <c r="C267" s="14" t="s">
        <v>16</v>
      </c>
      <c r="D267">
        <v>1</v>
      </c>
      <c r="E267">
        <v>4</v>
      </c>
    </row>
    <row r="268" spans="1:5" ht="12.75">
      <c r="A268" s="13">
        <v>253</v>
      </c>
      <c r="B268" s="1">
        <v>9</v>
      </c>
      <c r="C268" s="12" t="s">
        <v>17</v>
      </c>
      <c r="D268">
        <v>9</v>
      </c>
      <c r="E268">
        <v>1</v>
      </c>
    </row>
    <row r="269" spans="1:5" ht="12.75">
      <c r="A269" s="13">
        <v>254</v>
      </c>
      <c r="B269" s="1">
        <v>10</v>
      </c>
      <c r="C269" s="12" t="s">
        <v>17</v>
      </c>
      <c r="D269">
        <v>10</v>
      </c>
      <c r="E269">
        <v>1</v>
      </c>
    </row>
    <row r="270" spans="1:5" ht="12.75">
      <c r="A270" s="13">
        <v>255</v>
      </c>
      <c r="B270">
        <v>6</v>
      </c>
      <c r="C270" s="14" t="s">
        <v>16</v>
      </c>
      <c r="D270">
        <v>6</v>
      </c>
      <c r="E270">
        <v>4</v>
      </c>
    </row>
    <row r="271" spans="1:5" ht="12.75">
      <c r="A271" s="13">
        <v>256</v>
      </c>
      <c r="B271">
        <v>7</v>
      </c>
      <c r="C271" s="14" t="s">
        <v>16</v>
      </c>
      <c r="D271">
        <v>7</v>
      </c>
      <c r="E271">
        <v>4</v>
      </c>
    </row>
    <row r="272" spans="1:5" ht="12.75">
      <c r="A272" s="13">
        <v>257</v>
      </c>
      <c r="B272" s="1">
        <v>5</v>
      </c>
      <c r="C272" s="12" t="s">
        <v>17</v>
      </c>
      <c r="D272">
        <v>5</v>
      </c>
      <c r="E272">
        <v>1</v>
      </c>
    </row>
    <row r="273" spans="1:5" ht="12.75">
      <c r="A273" s="13">
        <v>258</v>
      </c>
      <c r="B273" s="1">
        <v>8</v>
      </c>
      <c r="C273" s="12" t="s">
        <v>17</v>
      </c>
      <c r="D273">
        <v>8</v>
      </c>
      <c r="E273">
        <v>1</v>
      </c>
    </row>
    <row r="274" spans="1:5" ht="12.75">
      <c r="A274" s="13">
        <v>259</v>
      </c>
      <c r="B274" s="15" t="s">
        <v>21</v>
      </c>
      <c r="C274" s="12" t="s">
        <v>17</v>
      </c>
      <c r="D274">
        <v>11</v>
      </c>
      <c r="E274">
        <v>1</v>
      </c>
    </row>
    <row r="275" spans="1:5" ht="12.75">
      <c r="A275" s="13">
        <v>260</v>
      </c>
      <c r="B275" s="11" t="s">
        <v>21</v>
      </c>
      <c r="C275" s="14" t="s">
        <v>16</v>
      </c>
      <c r="D275">
        <v>11</v>
      </c>
      <c r="E275">
        <v>4</v>
      </c>
    </row>
    <row r="276" spans="1:5" ht="12.75">
      <c r="A276" s="13">
        <v>261</v>
      </c>
      <c r="B276" s="1">
        <v>5</v>
      </c>
      <c r="C276" s="12" t="s">
        <v>15</v>
      </c>
      <c r="D276">
        <v>5</v>
      </c>
      <c r="E276">
        <v>2</v>
      </c>
    </row>
    <row r="277" spans="1:5" ht="12.75">
      <c r="A277" s="13">
        <v>262</v>
      </c>
      <c r="B277" s="15" t="s">
        <v>19</v>
      </c>
      <c r="C277" s="12" t="s">
        <v>15</v>
      </c>
      <c r="D277">
        <v>12</v>
      </c>
      <c r="E277">
        <v>2</v>
      </c>
    </row>
    <row r="278" spans="1:5" ht="12.75">
      <c r="A278" s="13">
        <v>263</v>
      </c>
      <c r="B278" s="15" t="s">
        <v>18</v>
      </c>
      <c r="C278" s="12" t="s">
        <v>15</v>
      </c>
      <c r="D278">
        <v>13</v>
      </c>
      <c r="E278">
        <v>2</v>
      </c>
    </row>
    <row r="279" spans="1:5" ht="12.75">
      <c r="A279" s="13">
        <v>264</v>
      </c>
      <c r="B279" s="1">
        <v>10</v>
      </c>
      <c r="C279" s="12" t="s">
        <v>17</v>
      </c>
      <c r="D279">
        <v>10</v>
      </c>
      <c r="E279">
        <v>1</v>
      </c>
    </row>
    <row r="280" spans="1:5" ht="12.75">
      <c r="A280" s="13">
        <v>265</v>
      </c>
      <c r="B280">
        <v>4</v>
      </c>
      <c r="C280" s="14" t="s">
        <v>14</v>
      </c>
      <c r="D280">
        <v>4</v>
      </c>
      <c r="E280">
        <v>3</v>
      </c>
    </row>
    <row r="281" spans="1:5" ht="12.75">
      <c r="A281" s="13">
        <v>266</v>
      </c>
      <c r="B281" s="15" t="s">
        <v>19</v>
      </c>
      <c r="C281" s="12" t="s">
        <v>17</v>
      </c>
      <c r="D281">
        <v>12</v>
      </c>
      <c r="E281">
        <v>1</v>
      </c>
    </row>
    <row r="282" spans="1:5" ht="12.75">
      <c r="A282" s="13">
        <v>267</v>
      </c>
      <c r="B282">
        <v>8</v>
      </c>
      <c r="C282" s="14" t="s">
        <v>16</v>
      </c>
      <c r="D282">
        <v>8</v>
      </c>
      <c r="E282">
        <v>4</v>
      </c>
    </row>
    <row r="283" spans="1:5" ht="12.75">
      <c r="A283" s="13">
        <v>268</v>
      </c>
      <c r="B283">
        <v>8</v>
      </c>
      <c r="C283" s="14" t="s">
        <v>14</v>
      </c>
      <c r="D283">
        <v>8</v>
      </c>
      <c r="E283">
        <v>3</v>
      </c>
    </row>
    <row r="284" spans="1:5" ht="12.75">
      <c r="A284" s="13">
        <v>269</v>
      </c>
      <c r="B284">
        <v>5</v>
      </c>
      <c r="C284" s="14" t="s">
        <v>14</v>
      </c>
      <c r="D284">
        <v>5</v>
      </c>
      <c r="E284">
        <v>3</v>
      </c>
    </row>
    <row r="285" spans="1:5" ht="12.75">
      <c r="A285" s="13">
        <v>270</v>
      </c>
      <c r="B285" s="11" t="s">
        <v>21</v>
      </c>
      <c r="C285" s="14" t="s">
        <v>14</v>
      </c>
      <c r="D285">
        <v>11</v>
      </c>
      <c r="E285">
        <v>3</v>
      </c>
    </row>
    <row r="286" spans="1:5" ht="12.75">
      <c r="A286" s="13">
        <v>271</v>
      </c>
      <c r="B286">
        <v>3</v>
      </c>
      <c r="C286" s="14" t="s">
        <v>16</v>
      </c>
      <c r="D286">
        <v>3</v>
      </c>
      <c r="E286">
        <v>4</v>
      </c>
    </row>
    <row r="287" spans="1:5" ht="12.75">
      <c r="A287" s="13">
        <v>272</v>
      </c>
      <c r="B287" s="11" t="s">
        <v>19</v>
      </c>
      <c r="C287" s="14" t="s">
        <v>16</v>
      </c>
      <c r="D287">
        <v>12</v>
      </c>
      <c r="E287">
        <v>4</v>
      </c>
    </row>
    <row r="288" spans="1:5" ht="12.75">
      <c r="A288" s="13">
        <v>273</v>
      </c>
      <c r="B288">
        <v>9</v>
      </c>
      <c r="C288" s="14" t="s">
        <v>14</v>
      </c>
      <c r="D288">
        <v>9</v>
      </c>
      <c r="E288">
        <v>3</v>
      </c>
    </row>
    <row r="289" spans="1:5" ht="12.75">
      <c r="A289" s="13">
        <v>274</v>
      </c>
      <c r="B289" s="11" t="s">
        <v>18</v>
      </c>
      <c r="C289" s="14" t="s">
        <v>14</v>
      </c>
      <c r="D289">
        <v>13</v>
      </c>
      <c r="E289">
        <v>3</v>
      </c>
    </row>
    <row r="290" spans="1:5" ht="12.75">
      <c r="A290" s="13">
        <v>275</v>
      </c>
      <c r="B290" s="11" t="s">
        <v>21</v>
      </c>
      <c r="C290" s="14" t="s">
        <v>16</v>
      </c>
      <c r="D290">
        <v>11</v>
      </c>
      <c r="E290">
        <v>4</v>
      </c>
    </row>
    <row r="291" spans="1:5" ht="12.75">
      <c r="A291" s="13">
        <v>276</v>
      </c>
      <c r="B291" s="1">
        <v>2</v>
      </c>
      <c r="C291" s="12" t="s">
        <v>17</v>
      </c>
      <c r="D291">
        <v>2</v>
      </c>
      <c r="E291">
        <v>1</v>
      </c>
    </row>
    <row r="292" spans="1:5" ht="12.75">
      <c r="A292" s="13">
        <v>277</v>
      </c>
      <c r="B292">
        <v>5</v>
      </c>
      <c r="C292" s="14" t="s">
        <v>16</v>
      </c>
      <c r="D292">
        <v>5</v>
      </c>
      <c r="E292">
        <v>4</v>
      </c>
    </row>
    <row r="293" spans="1:5" ht="12.75">
      <c r="A293" s="13">
        <v>278</v>
      </c>
      <c r="B293">
        <v>2</v>
      </c>
      <c r="C293" s="14" t="s">
        <v>16</v>
      </c>
      <c r="D293">
        <v>2</v>
      </c>
      <c r="E293">
        <v>4</v>
      </c>
    </row>
    <row r="294" spans="1:5" ht="12.75">
      <c r="A294" s="13">
        <v>279</v>
      </c>
      <c r="B294" s="15" t="s">
        <v>21</v>
      </c>
      <c r="C294" s="12" t="s">
        <v>15</v>
      </c>
      <c r="D294">
        <v>11</v>
      </c>
      <c r="E294">
        <v>2</v>
      </c>
    </row>
    <row r="295" spans="1:5" ht="12.75">
      <c r="A295" s="13">
        <v>280</v>
      </c>
      <c r="B295" s="1">
        <v>6</v>
      </c>
      <c r="C295" s="12" t="s">
        <v>15</v>
      </c>
      <c r="D295">
        <v>6</v>
      </c>
      <c r="E295">
        <v>2</v>
      </c>
    </row>
    <row r="296" spans="1:5" ht="12.75">
      <c r="A296" s="13">
        <v>281</v>
      </c>
      <c r="B296" s="1" t="s">
        <v>20</v>
      </c>
      <c r="C296" s="12" t="s">
        <v>15</v>
      </c>
      <c r="D296">
        <v>1</v>
      </c>
      <c r="E296">
        <v>2</v>
      </c>
    </row>
    <row r="297" spans="1:5" ht="12.75">
      <c r="A297" s="13">
        <v>282</v>
      </c>
      <c r="B297" s="1">
        <v>3</v>
      </c>
      <c r="C297" s="12" t="s">
        <v>17</v>
      </c>
      <c r="D297">
        <v>3</v>
      </c>
      <c r="E297">
        <v>1</v>
      </c>
    </row>
    <row r="298" spans="1:5" ht="12.75">
      <c r="A298" s="13">
        <v>283</v>
      </c>
      <c r="B298" s="1">
        <v>4</v>
      </c>
      <c r="C298" s="12" t="s">
        <v>17</v>
      </c>
      <c r="D298">
        <v>4</v>
      </c>
      <c r="E298">
        <v>1</v>
      </c>
    </row>
    <row r="299" spans="1:5" ht="12.75">
      <c r="A299" s="13">
        <v>284</v>
      </c>
      <c r="B299" s="1">
        <v>8</v>
      </c>
      <c r="C299" s="12" t="s">
        <v>15</v>
      </c>
      <c r="D299">
        <v>8</v>
      </c>
      <c r="E299">
        <v>2</v>
      </c>
    </row>
    <row r="300" spans="1:5" ht="12.75">
      <c r="A300" s="13">
        <v>285</v>
      </c>
      <c r="B300" s="15" t="s">
        <v>18</v>
      </c>
      <c r="C300" s="12" t="s">
        <v>17</v>
      </c>
      <c r="D300">
        <v>13</v>
      </c>
      <c r="E300">
        <v>1</v>
      </c>
    </row>
    <row r="301" spans="1:5" ht="12.75">
      <c r="A301" s="13">
        <v>286</v>
      </c>
      <c r="B301" s="1">
        <v>9</v>
      </c>
      <c r="C301" s="12" t="s">
        <v>17</v>
      </c>
      <c r="D301">
        <v>9</v>
      </c>
      <c r="E301">
        <v>1</v>
      </c>
    </row>
    <row r="302" spans="1:5" ht="12.75">
      <c r="A302" s="13">
        <v>287</v>
      </c>
      <c r="B302">
        <v>4</v>
      </c>
      <c r="C302" s="14" t="s">
        <v>16</v>
      </c>
      <c r="D302">
        <v>4</v>
      </c>
      <c r="E302">
        <v>4</v>
      </c>
    </row>
    <row r="303" spans="1:5" ht="12.75">
      <c r="A303" s="13">
        <v>288</v>
      </c>
      <c r="B303" s="11" t="s">
        <v>18</v>
      </c>
      <c r="C303" s="14" t="s">
        <v>16</v>
      </c>
      <c r="D303">
        <v>13</v>
      </c>
      <c r="E303">
        <v>4</v>
      </c>
    </row>
    <row r="304" spans="1:5" ht="12.75">
      <c r="A304" s="13">
        <v>289</v>
      </c>
      <c r="B304" t="s">
        <v>20</v>
      </c>
      <c r="C304" s="14" t="s">
        <v>14</v>
      </c>
      <c r="D304">
        <v>1</v>
      </c>
      <c r="E304">
        <v>3</v>
      </c>
    </row>
    <row r="305" spans="1:5" ht="12.75">
      <c r="A305" s="13">
        <v>290</v>
      </c>
      <c r="B305">
        <v>9</v>
      </c>
      <c r="C305" s="14" t="s">
        <v>16</v>
      </c>
      <c r="D305">
        <v>9</v>
      </c>
      <c r="E305">
        <v>4</v>
      </c>
    </row>
    <row r="306" spans="1:5" ht="12.75">
      <c r="A306" s="13">
        <v>291</v>
      </c>
      <c r="B306" s="1">
        <v>6</v>
      </c>
      <c r="C306" s="12" t="s">
        <v>17</v>
      </c>
      <c r="D306">
        <v>6</v>
      </c>
      <c r="E306">
        <v>1</v>
      </c>
    </row>
    <row r="307" spans="1:5" ht="12.75">
      <c r="A307" s="13">
        <v>292</v>
      </c>
      <c r="B307">
        <v>10</v>
      </c>
      <c r="C307" s="14" t="s">
        <v>14</v>
      </c>
      <c r="D307">
        <v>10</v>
      </c>
      <c r="E307">
        <v>3</v>
      </c>
    </row>
    <row r="308" spans="1:5" ht="12.75">
      <c r="A308" s="13">
        <v>293</v>
      </c>
      <c r="B308">
        <v>6</v>
      </c>
      <c r="C308" s="14" t="s">
        <v>14</v>
      </c>
      <c r="D308">
        <v>6</v>
      </c>
      <c r="E308">
        <v>3</v>
      </c>
    </row>
    <row r="309" spans="1:5" ht="12.75">
      <c r="A309" s="13">
        <v>294</v>
      </c>
      <c r="B309" s="1">
        <v>7</v>
      </c>
      <c r="C309" s="12" t="s">
        <v>15</v>
      </c>
      <c r="D309">
        <v>7</v>
      </c>
      <c r="E309">
        <v>2</v>
      </c>
    </row>
    <row r="310" spans="1:5" ht="12.75">
      <c r="A310" s="13">
        <v>295</v>
      </c>
      <c r="B310" s="1" t="s">
        <v>20</v>
      </c>
      <c r="C310" s="12" t="s">
        <v>17</v>
      </c>
      <c r="D310">
        <v>1</v>
      </c>
      <c r="E310">
        <v>1</v>
      </c>
    </row>
    <row r="311" spans="1:5" ht="12.75">
      <c r="A311" s="13">
        <v>296</v>
      </c>
      <c r="B311" s="11" t="s">
        <v>19</v>
      </c>
      <c r="C311" s="14" t="s">
        <v>14</v>
      </c>
      <c r="D311">
        <v>12</v>
      </c>
      <c r="E311">
        <v>3</v>
      </c>
    </row>
    <row r="312" spans="1:5" ht="12.75">
      <c r="A312" s="13">
        <v>297</v>
      </c>
      <c r="B312">
        <v>7</v>
      </c>
      <c r="C312" s="14" t="s">
        <v>14</v>
      </c>
      <c r="D312">
        <v>7</v>
      </c>
      <c r="E312">
        <v>3</v>
      </c>
    </row>
    <row r="313" spans="1:5" ht="12.75">
      <c r="A313" s="13">
        <v>298</v>
      </c>
      <c r="B313">
        <v>7</v>
      </c>
      <c r="C313" s="14" t="s">
        <v>16</v>
      </c>
      <c r="D313">
        <v>7</v>
      </c>
      <c r="E313">
        <v>4</v>
      </c>
    </row>
    <row r="314" spans="1:5" ht="12.75">
      <c r="A314" s="13">
        <v>299</v>
      </c>
      <c r="B314">
        <v>6</v>
      </c>
      <c r="C314" s="14" t="s">
        <v>16</v>
      </c>
      <c r="D314">
        <v>6</v>
      </c>
      <c r="E314">
        <v>4</v>
      </c>
    </row>
    <row r="315" spans="1:5" ht="12.75">
      <c r="A315" s="13">
        <v>300</v>
      </c>
      <c r="B315" s="1">
        <v>4</v>
      </c>
      <c r="C315" s="12" t="s">
        <v>15</v>
      </c>
      <c r="D315">
        <v>4</v>
      </c>
      <c r="E315">
        <v>2</v>
      </c>
    </row>
    <row r="316" spans="1:5" ht="12.75">
      <c r="A316" s="13">
        <v>301</v>
      </c>
      <c r="B316" s="15" t="s">
        <v>21</v>
      </c>
      <c r="C316" s="12" t="s">
        <v>17</v>
      </c>
      <c r="D316">
        <v>11</v>
      </c>
      <c r="E316">
        <v>1</v>
      </c>
    </row>
    <row r="317" spans="1:5" ht="12.75">
      <c r="A317" s="13">
        <v>302</v>
      </c>
      <c r="B317" s="1">
        <v>5</v>
      </c>
      <c r="C317" s="12" t="s">
        <v>17</v>
      </c>
      <c r="D317">
        <v>5</v>
      </c>
      <c r="E317">
        <v>1</v>
      </c>
    </row>
    <row r="318" spans="1:5" ht="12.75">
      <c r="A318" s="13">
        <v>303</v>
      </c>
      <c r="B318" s="1">
        <v>2</v>
      </c>
      <c r="C318" s="12" t="s">
        <v>15</v>
      </c>
      <c r="D318">
        <v>2</v>
      </c>
      <c r="E318">
        <v>2</v>
      </c>
    </row>
    <row r="319" spans="1:5" ht="12.75">
      <c r="A319" s="13">
        <v>304</v>
      </c>
      <c r="B319">
        <v>3</v>
      </c>
      <c r="C319" s="14" t="s">
        <v>14</v>
      </c>
      <c r="D319">
        <v>3</v>
      </c>
      <c r="E319">
        <v>3</v>
      </c>
    </row>
    <row r="320" spans="1:5" ht="12.75">
      <c r="A320" s="13">
        <v>305</v>
      </c>
      <c r="B320">
        <v>2</v>
      </c>
      <c r="C320" s="14" t="s">
        <v>14</v>
      </c>
      <c r="D320">
        <v>2</v>
      </c>
      <c r="E320">
        <v>3</v>
      </c>
    </row>
    <row r="321" spans="1:5" ht="12.75">
      <c r="A321" s="13">
        <v>306</v>
      </c>
      <c r="B321" s="1">
        <v>10</v>
      </c>
      <c r="C321" s="12" t="s">
        <v>15</v>
      </c>
      <c r="D321">
        <v>10</v>
      </c>
      <c r="E321">
        <v>2</v>
      </c>
    </row>
    <row r="322" spans="1:5" ht="12.75">
      <c r="A322" s="13">
        <v>307</v>
      </c>
      <c r="B322" s="1">
        <v>8</v>
      </c>
      <c r="C322" s="12" t="s">
        <v>17</v>
      </c>
      <c r="D322">
        <v>8</v>
      </c>
      <c r="E322">
        <v>1</v>
      </c>
    </row>
    <row r="323" spans="1:5" ht="12.75">
      <c r="A323" s="13">
        <v>308</v>
      </c>
      <c r="B323" t="s">
        <v>20</v>
      </c>
      <c r="C323" s="14" t="s">
        <v>16</v>
      </c>
      <c r="D323">
        <v>1</v>
      </c>
      <c r="E323">
        <v>4</v>
      </c>
    </row>
    <row r="324" spans="1:5" ht="12.75">
      <c r="A324" s="13">
        <v>309</v>
      </c>
      <c r="B324" s="1">
        <v>9</v>
      </c>
      <c r="C324" s="12" t="s">
        <v>15</v>
      </c>
      <c r="D324">
        <v>9</v>
      </c>
      <c r="E324">
        <v>2</v>
      </c>
    </row>
    <row r="325" spans="1:5" ht="12.75">
      <c r="A325" s="13">
        <v>310</v>
      </c>
      <c r="B325" s="1">
        <v>7</v>
      </c>
      <c r="C325" s="12" t="s">
        <v>17</v>
      </c>
      <c r="D325">
        <v>7</v>
      </c>
      <c r="E325">
        <v>1</v>
      </c>
    </row>
    <row r="326" spans="1:5" ht="12.75">
      <c r="A326" s="13">
        <v>311</v>
      </c>
      <c r="B326" s="1">
        <v>3</v>
      </c>
      <c r="C326" s="12" t="s">
        <v>15</v>
      </c>
      <c r="D326">
        <v>3</v>
      </c>
      <c r="E326">
        <v>2</v>
      </c>
    </row>
    <row r="327" spans="1:5" ht="12.75">
      <c r="A327" s="13">
        <v>312</v>
      </c>
      <c r="B327">
        <v>10</v>
      </c>
      <c r="C327" s="14" t="s">
        <v>16</v>
      </c>
      <c r="D327">
        <v>10</v>
      </c>
      <c r="E327">
        <v>4</v>
      </c>
    </row>
    <row r="328" spans="1:5" ht="12.75">
      <c r="A328" s="13">
        <v>313</v>
      </c>
      <c r="B328" s="1">
        <v>2</v>
      </c>
      <c r="C328" s="12" t="s">
        <v>17</v>
      </c>
      <c r="D328">
        <v>2</v>
      </c>
      <c r="E328">
        <v>1</v>
      </c>
    </row>
    <row r="329" spans="1:5" ht="12.75">
      <c r="A329" s="13">
        <v>314</v>
      </c>
      <c r="B329" s="1">
        <v>9</v>
      </c>
      <c r="C329" s="12" t="s">
        <v>15</v>
      </c>
      <c r="D329">
        <v>9</v>
      </c>
      <c r="E329">
        <v>2</v>
      </c>
    </row>
    <row r="330" spans="1:5" ht="12.75">
      <c r="A330" s="13">
        <v>315</v>
      </c>
      <c r="B330" s="1">
        <v>2</v>
      </c>
      <c r="C330" s="12" t="s">
        <v>15</v>
      </c>
      <c r="D330">
        <v>2</v>
      </c>
      <c r="E330">
        <v>2</v>
      </c>
    </row>
    <row r="331" spans="1:5" ht="12.75">
      <c r="A331" s="13">
        <v>316</v>
      </c>
      <c r="B331">
        <v>9</v>
      </c>
      <c r="C331" s="14" t="s">
        <v>14</v>
      </c>
      <c r="D331">
        <v>9</v>
      </c>
      <c r="E331">
        <v>3</v>
      </c>
    </row>
    <row r="332" spans="1:5" ht="12.75">
      <c r="A332" s="13">
        <v>317</v>
      </c>
      <c r="B332" s="1">
        <v>5</v>
      </c>
      <c r="C332" s="12" t="s">
        <v>17</v>
      </c>
      <c r="D332">
        <v>5</v>
      </c>
      <c r="E332">
        <v>1</v>
      </c>
    </row>
    <row r="333" spans="1:5" ht="12.75">
      <c r="A333" s="13">
        <v>318</v>
      </c>
      <c r="B333" s="1">
        <v>10</v>
      </c>
      <c r="C333" s="12" t="s">
        <v>17</v>
      </c>
      <c r="D333">
        <v>10</v>
      </c>
      <c r="E333">
        <v>1</v>
      </c>
    </row>
    <row r="334" spans="1:5" ht="12.75">
      <c r="A334" s="13">
        <v>319</v>
      </c>
      <c r="B334" s="1">
        <v>10</v>
      </c>
      <c r="C334" s="12" t="s">
        <v>15</v>
      </c>
      <c r="D334">
        <v>10</v>
      </c>
      <c r="E334">
        <v>2</v>
      </c>
    </row>
    <row r="335" spans="1:5" ht="12.75">
      <c r="A335" s="13">
        <v>320</v>
      </c>
      <c r="B335" s="11" t="s">
        <v>21</v>
      </c>
      <c r="C335" s="14" t="s">
        <v>14</v>
      </c>
      <c r="D335">
        <v>11</v>
      </c>
      <c r="E335">
        <v>3</v>
      </c>
    </row>
    <row r="336" spans="1:5" ht="12.75">
      <c r="A336" s="13">
        <v>321</v>
      </c>
      <c r="B336" s="11" t="s">
        <v>19</v>
      </c>
      <c r="C336" s="14" t="s">
        <v>16</v>
      </c>
      <c r="D336">
        <v>12</v>
      </c>
      <c r="E336">
        <v>4</v>
      </c>
    </row>
    <row r="337" spans="1:5" ht="12.75">
      <c r="A337" s="13">
        <v>322</v>
      </c>
      <c r="B337" s="15" t="s">
        <v>19</v>
      </c>
      <c r="C337" s="12" t="s">
        <v>17</v>
      </c>
      <c r="D337">
        <v>12</v>
      </c>
      <c r="E337">
        <v>1</v>
      </c>
    </row>
    <row r="338" spans="1:5" ht="12.75">
      <c r="A338" s="13">
        <v>323</v>
      </c>
      <c r="B338" s="1" t="s">
        <v>20</v>
      </c>
      <c r="C338" s="12" t="s">
        <v>15</v>
      </c>
      <c r="D338">
        <v>1</v>
      </c>
      <c r="E338">
        <v>2</v>
      </c>
    </row>
    <row r="339" spans="1:5" ht="12.75">
      <c r="A339" s="13">
        <v>324</v>
      </c>
      <c r="B339" t="s">
        <v>20</v>
      </c>
      <c r="C339" s="14" t="s">
        <v>16</v>
      </c>
      <c r="D339">
        <v>1</v>
      </c>
      <c r="E339">
        <v>4</v>
      </c>
    </row>
    <row r="340" spans="1:5" ht="12.75">
      <c r="A340" s="13">
        <v>325</v>
      </c>
      <c r="B340" s="1">
        <v>9</v>
      </c>
      <c r="C340" s="12" t="s">
        <v>17</v>
      </c>
      <c r="D340">
        <v>9</v>
      </c>
      <c r="E340">
        <v>1</v>
      </c>
    </row>
    <row r="341" spans="1:5" ht="12.75">
      <c r="A341" s="13">
        <v>326</v>
      </c>
      <c r="B341" s="1">
        <v>3</v>
      </c>
      <c r="C341" s="12" t="s">
        <v>17</v>
      </c>
      <c r="D341">
        <v>3</v>
      </c>
      <c r="E341">
        <v>1</v>
      </c>
    </row>
    <row r="342" spans="1:5" ht="12.75">
      <c r="A342" s="13">
        <v>327</v>
      </c>
      <c r="B342" s="15" t="s">
        <v>19</v>
      </c>
      <c r="C342" s="12" t="s">
        <v>15</v>
      </c>
      <c r="D342">
        <v>12</v>
      </c>
      <c r="E342">
        <v>2</v>
      </c>
    </row>
    <row r="343" spans="1:5" ht="12.75">
      <c r="A343" s="13">
        <v>328</v>
      </c>
      <c r="B343" s="11" t="s">
        <v>19</v>
      </c>
      <c r="C343" s="14" t="s">
        <v>14</v>
      </c>
      <c r="D343">
        <v>12</v>
      </c>
      <c r="E343">
        <v>3</v>
      </c>
    </row>
    <row r="344" spans="1:5" ht="12.75">
      <c r="A344" s="13">
        <v>329</v>
      </c>
      <c r="B344" s="15" t="s">
        <v>21</v>
      </c>
      <c r="C344" s="12" t="s">
        <v>15</v>
      </c>
      <c r="D344">
        <v>11</v>
      </c>
      <c r="E344">
        <v>2</v>
      </c>
    </row>
    <row r="345" spans="1:5" ht="12.75">
      <c r="A345" s="13">
        <v>330</v>
      </c>
      <c r="B345" s="15" t="s">
        <v>18</v>
      </c>
      <c r="C345" s="12" t="s">
        <v>17</v>
      </c>
      <c r="D345">
        <v>13</v>
      </c>
      <c r="E345">
        <v>1</v>
      </c>
    </row>
    <row r="346" spans="1:5" ht="12.75">
      <c r="A346" s="13">
        <v>331</v>
      </c>
      <c r="B346">
        <v>9</v>
      </c>
      <c r="C346" s="14" t="s">
        <v>16</v>
      </c>
      <c r="D346">
        <v>9</v>
      </c>
      <c r="E346">
        <v>4</v>
      </c>
    </row>
    <row r="347" spans="1:5" ht="12.75">
      <c r="A347" s="13">
        <v>332</v>
      </c>
      <c r="B347">
        <v>6</v>
      </c>
      <c r="C347" s="14" t="s">
        <v>14</v>
      </c>
      <c r="D347">
        <v>6</v>
      </c>
      <c r="E347">
        <v>3</v>
      </c>
    </row>
    <row r="348" spans="1:5" ht="12.75">
      <c r="A348" s="13">
        <v>333</v>
      </c>
      <c r="B348">
        <v>2</v>
      </c>
      <c r="C348" s="14" t="s">
        <v>16</v>
      </c>
      <c r="D348">
        <v>2</v>
      </c>
      <c r="E348">
        <v>4</v>
      </c>
    </row>
    <row r="349" spans="1:5" ht="12.75">
      <c r="A349" s="13">
        <v>334</v>
      </c>
      <c r="B349" s="1">
        <v>6</v>
      </c>
      <c r="C349" s="12" t="s">
        <v>15</v>
      </c>
      <c r="D349">
        <v>6</v>
      </c>
      <c r="E349">
        <v>2</v>
      </c>
    </row>
    <row r="350" spans="1:5" ht="12.75">
      <c r="A350" s="13">
        <v>335</v>
      </c>
      <c r="B350">
        <v>6</v>
      </c>
      <c r="C350" s="14" t="s">
        <v>16</v>
      </c>
      <c r="D350">
        <v>6</v>
      </c>
      <c r="E350">
        <v>4</v>
      </c>
    </row>
    <row r="351" spans="1:5" ht="12.75">
      <c r="A351" s="13">
        <v>336</v>
      </c>
      <c r="B351">
        <v>5</v>
      </c>
      <c r="C351" s="14" t="s">
        <v>16</v>
      </c>
      <c r="D351">
        <v>5</v>
      </c>
      <c r="E351">
        <v>4</v>
      </c>
    </row>
    <row r="352" spans="1:5" ht="12.75">
      <c r="A352" s="13">
        <v>337</v>
      </c>
      <c r="B352">
        <v>10</v>
      </c>
      <c r="C352" s="14" t="s">
        <v>14</v>
      </c>
      <c r="D352">
        <v>10</v>
      </c>
      <c r="E352">
        <v>3</v>
      </c>
    </row>
    <row r="353" spans="1:5" ht="12.75">
      <c r="A353" s="13">
        <v>338</v>
      </c>
      <c r="B353" s="15" t="s">
        <v>18</v>
      </c>
      <c r="C353" s="12" t="s">
        <v>15</v>
      </c>
      <c r="D353">
        <v>13</v>
      </c>
      <c r="E353">
        <v>2</v>
      </c>
    </row>
    <row r="354" spans="1:5" ht="12.75">
      <c r="A354" s="13">
        <v>339</v>
      </c>
      <c r="B354" s="1">
        <v>4</v>
      </c>
      <c r="C354" s="12" t="s">
        <v>17</v>
      </c>
      <c r="D354">
        <v>4</v>
      </c>
      <c r="E354">
        <v>1</v>
      </c>
    </row>
    <row r="355" spans="1:5" ht="12.75">
      <c r="A355" s="13">
        <v>340</v>
      </c>
      <c r="B355" s="1">
        <v>4</v>
      </c>
      <c r="C355" s="12" t="s">
        <v>15</v>
      </c>
      <c r="D355">
        <v>4</v>
      </c>
      <c r="E355">
        <v>2</v>
      </c>
    </row>
    <row r="356" spans="1:5" ht="12.75">
      <c r="A356" s="13">
        <v>341</v>
      </c>
      <c r="B356">
        <v>3</v>
      </c>
      <c r="C356" s="14" t="s">
        <v>16</v>
      </c>
      <c r="D356">
        <v>3</v>
      </c>
      <c r="E356">
        <v>4</v>
      </c>
    </row>
    <row r="357" spans="1:5" ht="12.75">
      <c r="A357" s="13">
        <v>342</v>
      </c>
      <c r="B357" s="1">
        <v>7</v>
      </c>
      <c r="C357" s="12" t="s">
        <v>15</v>
      </c>
      <c r="D357">
        <v>7</v>
      </c>
      <c r="E357">
        <v>2</v>
      </c>
    </row>
    <row r="358" spans="1:5" ht="12.75">
      <c r="A358" s="13">
        <v>343</v>
      </c>
      <c r="B358" s="11" t="s">
        <v>18</v>
      </c>
      <c r="C358" s="14" t="s">
        <v>16</v>
      </c>
      <c r="D358">
        <v>13</v>
      </c>
      <c r="E358">
        <v>4</v>
      </c>
    </row>
    <row r="359" spans="1:5" ht="12.75">
      <c r="A359" s="13">
        <v>344</v>
      </c>
      <c r="B359">
        <v>10</v>
      </c>
      <c r="C359" s="14" t="s">
        <v>16</v>
      </c>
      <c r="D359">
        <v>10</v>
      </c>
      <c r="E359">
        <v>4</v>
      </c>
    </row>
    <row r="360" spans="1:5" ht="12.75">
      <c r="A360" s="13">
        <v>345</v>
      </c>
      <c r="B360" s="15" t="s">
        <v>21</v>
      </c>
      <c r="C360" s="12" t="s">
        <v>17</v>
      </c>
      <c r="D360">
        <v>11</v>
      </c>
      <c r="E360">
        <v>1</v>
      </c>
    </row>
    <row r="361" spans="1:5" ht="12.75">
      <c r="A361" s="13">
        <v>346</v>
      </c>
      <c r="B361" s="1">
        <v>3</v>
      </c>
      <c r="C361" s="12" t="s">
        <v>15</v>
      </c>
      <c r="D361">
        <v>3</v>
      </c>
      <c r="E361">
        <v>2</v>
      </c>
    </row>
    <row r="362" spans="1:5" ht="12.75">
      <c r="A362" s="13">
        <v>347</v>
      </c>
      <c r="B362" t="s">
        <v>20</v>
      </c>
      <c r="C362" s="14" t="s">
        <v>14</v>
      </c>
      <c r="D362">
        <v>1</v>
      </c>
      <c r="E362">
        <v>3</v>
      </c>
    </row>
    <row r="363" spans="1:5" ht="12.75">
      <c r="A363" s="13">
        <v>348</v>
      </c>
      <c r="B363" s="1" t="s">
        <v>20</v>
      </c>
      <c r="C363" s="12" t="s">
        <v>17</v>
      </c>
      <c r="D363">
        <v>1</v>
      </c>
      <c r="E363">
        <v>1</v>
      </c>
    </row>
    <row r="364" spans="1:5" ht="12.75">
      <c r="A364" s="13">
        <v>349</v>
      </c>
      <c r="B364">
        <v>3</v>
      </c>
      <c r="C364" s="14" t="s">
        <v>14</v>
      </c>
      <c r="D364">
        <v>3</v>
      </c>
      <c r="E364">
        <v>3</v>
      </c>
    </row>
    <row r="365" spans="1:5" ht="12.75">
      <c r="A365" s="13">
        <v>350</v>
      </c>
      <c r="B365">
        <v>7</v>
      </c>
      <c r="C365" s="14" t="s">
        <v>14</v>
      </c>
      <c r="D365">
        <v>7</v>
      </c>
      <c r="E365">
        <v>3</v>
      </c>
    </row>
    <row r="366" spans="1:5" ht="12.75">
      <c r="A366" s="13">
        <v>351</v>
      </c>
      <c r="B366" s="1">
        <v>5</v>
      </c>
      <c r="C366" s="12" t="s">
        <v>15</v>
      </c>
      <c r="D366">
        <v>5</v>
      </c>
      <c r="E366">
        <v>2</v>
      </c>
    </row>
    <row r="367" spans="1:5" ht="12.75">
      <c r="A367" s="13">
        <v>352</v>
      </c>
      <c r="B367">
        <v>2</v>
      </c>
      <c r="C367" s="14" t="s">
        <v>14</v>
      </c>
      <c r="D367">
        <v>2</v>
      </c>
      <c r="E367">
        <v>3</v>
      </c>
    </row>
    <row r="368" spans="1:5" ht="12.75">
      <c r="A368" s="13">
        <v>353</v>
      </c>
      <c r="B368" s="1">
        <v>8</v>
      </c>
      <c r="C368" s="12" t="s">
        <v>17</v>
      </c>
      <c r="D368">
        <v>8</v>
      </c>
      <c r="E368">
        <v>1</v>
      </c>
    </row>
    <row r="369" spans="1:5" ht="12.75">
      <c r="A369" s="13">
        <v>354</v>
      </c>
      <c r="B369" s="1">
        <v>8</v>
      </c>
      <c r="C369" s="12" t="s">
        <v>15</v>
      </c>
      <c r="D369">
        <v>8</v>
      </c>
      <c r="E369">
        <v>2</v>
      </c>
    </row>
    <row r="370" spans="1:5" ht="12.75">
      <c r="A370" s="13">
        <v>355</v>
      </c>
      <c r="B370" s="1">
        <v>6</v>
      </c>
      <c r="C370" s="12" t="s">
        <v>17</v>
      </c>
      <c r="D370">
        <v>6</v>
      </c>
      <c r="E370">
        <v>1</v>
      </c>
    </row>
    <row r="371" spans="1:5" ht="12.75">
      <c r="A371" s="13">
        <v>356</v>
      </c>
      <c r="B371">
        <v>8</v>
      </c>
      <c r="C371" s="14" t="s">
        <v>16</v>
      </c>
      <c r="D371">
        <v>8</v>
      </c>
      <c r="E371">
        <v>4</v>
      </c>
    </row>
    <row r="372" spans="1:5" ht="12.75">
      <c r="A372" s="13">
        <v>357</v>
      </c>
      <c r="B372">
        <v>5</v>
      </c>
      <c r="C372" s="14" t="s">
        <v>14</v>
      </c>
      <c r="D372">
        <v>5</v>
      </c>
      <c r="E372">
        <v>3</v>
      </c>
    </row>
    <row r="373" spans="1:5" ht="12.75">
      <c r="A373" s="13">
        <v>358</v>
      </c>
      <c r="B373">
        <v>7</v>
      </c>
      <c r="C373" s="14" t="s">
        <v>16</v>
      </c>
      <c r="D373">
        <v>7</v>
      </c>
      <c r="E373">
        <v>4</v>
      </c>
    </row>
    <row r="374" spans="1:5" ht="12.75">
      <c r="A374" s="13">
        <v>359</v>
      </c>
      <c r="B374" s="11" t="s">
        <v>18</v>
      </c>
      <c r="C374" s="14" t="s">
        <v>14</v>
      </c>
      <c r="D374">
        <v>13</v>
      </c>
      <c r="E374">
        <v>3</v>
      </c>
    </row>
    <row r="375" spans="1:5" ht="12.75">
      <c r="A375" s="13">
        <v>360</v>
      </c>
      <c r="B375">
        <v>4</v>
      </c>
      <c r="C375" s="14" t="s">
        <v>16</v>
      </c>
      <c r="D375">
        <v>4</v>
      </c>
      <c r="E375">
        <v>4</v>
      </c>
    </row>
    <row r="376" spans="1:5" ht="12.75">
      <c r="A376" s="13">
        <v>361</v>
      </c>
      <c r="B376">
        <v>8</v>
      </c>
      <c r="C376" s="14" t="s">
        <v>14</v>
      </c>
      <c r="D376">
        <v>8</v>
      </c>
      <c r="E376">
        <v>3</v>
      </c>
    </row>
    <row r="377" spans="1:5" ht="12.75">
      <c r="A377" s="13">
        <v>362</v>
      </c>
      <c r="B377" s="11" t="s">
        <v>21</v>
      </c>
      <c r="C377" s="14" t="s">
        <v>16</v>
      </c>
      <c r="D377">
        <v>11</v>
      </c>
      <c r="E377">
        <v>4</v>
      </c>
    </row>
    <row r="378" spans="1:5" ht="12.75">
      <c r="A378" s="13">
        <v>363</v>
      </c>
      <c r="B378" s="1">
        <v>7</v>
      </c>
      <c r="C378" s="12" t="s">
        <v>17</v>
      </c>
      <c r="D378">
        <v>7</v>
      </c>
      <c r="E378">
        <v>1</v>
      </c>
    </row>
    <row r="379" spans="1:5" ht="12.75">
      <c r="A379" s="13">
        <v>364</v>
      </c>
      <c r="B379">
        <v>4</v>
      </c>
      <c r="C379" s="14" t="s">
        <v>14</v>
      </c>
      <c r="D379">
        <v>4</v>
      </c>
      <c r="E379">
        <v>3</v>
      </c>
    </row>
    <row r="380" spans="1:5" ht="12.75">
      <c r="A380" s="13">
        <v>365</v>
      </c>
      <c r="B380" s="1">
        <v>9</v>
      </c>
      <c r="C380" s="12" t="s">
        <v>17</v>
      </c>
      <c r="D380">
        <v>9</v>
      </c>
      <c r="E380">
        <v>1</v>
      </c>
    </row>
    <row r="381" spans="1:5" ht="12.75">
      <c r="A381" s="13">
        <v>366</v>
      </c>
      <c r="B381" s="1">
        <v>3</v>
      </c>
      <c r="C381" s="12" t="s">
        <v>17</v>
      </c>
      <c r="D381">
        <v>3</v>
      </c>
      <c r="E381">
        <v>1</v>
      </c>
    </row>
    <row r="382" spans="1:5" ht="12.75">
      <c r="A382" s="13">
        <v>367</v>
      </c>
      <c r="B382">
        <v>4</v>
      </c>
      <c r="C382" s="14" t="s">
        <v>16</v>
      </c>
      <c r="D382">
        <v>4</v>
      </c>
      <c r="E382">
        <v>4</v>
      </c>
    </row>
    <row r="383" spans="1:5" ht="12.75">
      <c r="A383" s="13">
        <v>368</v>
      </c>
      <c r="B383">
        <v>5</v>
      </c>
      <c r="C383" s="14" t="s">
        <v>14</v>
      </c>
      <c r="D383">
        <v>5</v>
      </c>
      <c r="E383">
        <v>3</v>
      </c>
    </row>
    <row r="384" spans="1:5" ht="12.75">
      <c r="A384" s="13">
        <v>369</v>
      </c>
      <c r="B384">
        <v>3</v>
      </c>
      <c r="C384" s="14" t="s">
        <v>16</v>
      </c>
      <c r="D384">
        <v>3</v>
      </c>
      <c r="E384">
        <v>4</v>
      </c>
    </row>
    <row r="385" spans="1:5" ht="12.75">
      <c r="A385" s="13">
        <v>370</v>
      </c>
      <c r="B385">
        <v>10</v>
      </c>
      <c r="C385" s="14" t="s">
        <v>14</v>
      </c>
      <c r="D385">
        <v>10</v>
      </c>
      <c r="E385">
        <v>3</v>
      </c>
    </row>
    <row r="386" spans="1:5" ht="12.75">
      <c r="A386" s="13">
        <v>371</v>
      </c>
      <c r="B386" s="1">
        <v>7</v>
      </c>
      <c r="C386" s="12" t="s">
        <v>17</v>
      </c>
      <c r="D386">
        <v>7</v>
      </c>
      <c r="E386">
        <v>1</v>
      </c>
    </row>
    <row r="387" spans="1:5" ht="12.75">
      <c r="A387" s="13">
        <v>372</v>
      </c>
      <c r="B387">
        <v>8</v>
      </c>
      <c r="C387" s="14" t="s">
        <v>16</v>
      </c>
      <c r="D387">
        <v>8</v>
      </c>
      <c r="E387">
        <v>4</v>
      </c>
    </row>
    <row r="388" spans="1:5" ht="12.75">
      <c r="A388" s="13">
        <v>373</v>
      </c>
      <c r="B388" s="11" t="s">
        <v>19</v>
      </c>
      <c r="C388" s="14" t="s">
        <v>14</v>
      </c>
      <c r="D388">
        <v>12</v>
      </c>
      <c r="E388">
        <v>3</v>
      </c>
    </row>
    <row r="389" spans="1:5" ht="12.75">
      <c r="A389" s="13">
        <v>374</v>
      </c>
      <c r="B389" s="1">
        <v>5</v>
      </c>
      <c r="C389" s="12" t="s">
        <v>15</v>
      </c>
      <c r="D389">
        <v>5</v>
      </c>
      <c r="E389">
        <v>2</v>
      </c>
    </row>
    <row r="390" spans="1:5" ht="12.75">
      <c r="A390" s="13">
        <v>375</v>
      </c>
      <c r="B390">
        <v>2</v>
      </c>
      <c r="C390" s="14" t="s">
        <v>16</v>
      </c>
      <c r="D390">
        <v>2</v>
      </c>
      <c r="E390">
        <v>4</v>
      </c>
    </row>
    <row r="391" spans="1:5" ht="12.75">
      <c r="A391" s="13">
        <v>376</v>
      </c>
      <c r="B391">
        <v>3</v>
      </c>
      <c r="C391" s="14" t="s">
        <v>14</v>
      </c>
      <c r="D391">
        <v>3</v>
      </c>
      <c r="E391">
        <v>3</v>
      </c>
    </row>
    <row r="392" spans="1:5" ht="12.75">
      <c r="A392" s="13">
        <v>377</v>
      </c>
      <c r="B392" s="1">
        <v>6</v>
      </c>
      <c r="C392" s="12" t="s">
        <v>15</v>
      </c>
      <c r="D392">
        <v>6</v>
      </c>
      <c r="E392">
        <v>2</v>
      </c>
    </row>
    <row r="393" spans="1:5" ht="12.75">
      <c r="A393" s="13">
        <v>378</v>
      </c>
      <c r="B393" s="15" t="s">
        <v>19</v>
      </c>
      <c r="C393" s="12" t="s">
        <v>15</v>
      </c>
      <c r="D393">
        <v>12</v>
      </c>
      <c r="E393">
        <v>2</v>
      </c>
    </row>
    <row r="394" spans="1:5" ht="12.75">
      <c r="A394" s="13">
        <v>379</v>
      </c>
      <c r="B394" s="1" t="s">
        <v>20</v>
      </c>
      <c r="C394" s="12" t="s">
        <v>17</v>
      </c>
      <c r="D394">
        <v>1</v>
      </c>
      <c r="E394">
        <v>1</v>
      </c>
    </row>
    <row r="395" spans="1:5" ht="12.75">
      <c r="A395" s="13">
        <v>380</v>
      </c>
      <c r="B395">
        <v>6</v>
      </c>
      <c r="C395" s="14" t="s">
        <v>16</v>
      </c>
      <c r="D395">
        <v>6</v>
      </c>
      <c r="E395">
        <v>4</v>
      </c>
    </row>
    <row r="396" spans="1:5" ht="12.75">
      <c r="A396" s="13">
        <v>381</v>
      </c>
      <c r="B396">
        <v>7</v>
      </c>
      <c r="C396" s="14" t="s">
        <v>14</v>
      </c>
      <c r="D396">
        <v>7</v>
      </c>
      <c r="E396">
        <v>3</v>
      </c>
    </row>
    <row r="397" spans="1:5" ht="12.75">
      <c r="A397" s="13">
        <v>382</v>
      </c>
      <c r="B397" s="15" t="s">
        <v>21</v>
      </c>
      <c r="C397" s="12" t="s">
        <v>17</v>
      </c>
      <c r="D397">
        <v>11</v>
      </c>
      <c r="E397">
        <v>1</v>
      </c>
    </row>
    <row r="398" spans="1:5" ht="12.75">
      <c r="A398" s="13">
        <v>383</v>
      </c>
      <c r="B398" s="1">
        <v>10</v>
      </c>
      <c r="C398" s="12" t="s">
        <v>17</v>
      </c>
      <c r="D398">
        <v>10</v>
      </c>
      <c r="E398">
        <v>1</v>
      </c>
    </row>
    <row r="399" spans="1:5" ht="12.75">
      <c r="A399" s="13">
        <v>384</v>
      </c>
      <c r="B399" s="1">
        <v>8</v>
      </c>
      <c r="C399" s="12" t="s">
        <v>15</v>
      </c>
      <c r="D399">
        <v>8</v>
      </c>
      <c r="E399">
        <v>2</v>
      </c>
    </row>
    <row r="400" spans="1:5" ht="12.75">
      <c r="A400" s="13">
        <v>385</v>
      </c>
      <c r="B400">
        <v>8</v>
      </c>
      <c r="C400" s="14" t="s">
        <v>14</v>
      </c>
      <c r="D400">
        <v>8</v>
      </c>
      <c r="E400">
        <v>3</v>
      </c>
    </row>
    <row r="401" spans="1:5" ht="12.75">
      <c r="A401" s="13">
        <v>386</v>
      </c>
      <c r="B401">
        <v>4</v>
      </c>
      <c r="C401" s="14" t="s">
        <v>14</v>
      </c>
      <c r="D401">
        <v>4</v>
      </c>
      <c r="E401">
        <v>3</v>
      </c>
    </row>
    <row r="402" spans="1:5" ht="12.75">
      <c r="A402" s="13">
        <v>387</v>
      </c>
      <c r="B402" s="1">
        <v>2</v>
      </c>
      <c r="C402" s="12" t="s">
        <v>17</v>
      </c>
      <c r="D402">
        <v>2</v>
      </c>
      <c r="E402">
        <v>1</v>
      </c>
    </row>
    <row r="403" spans="1:5" ht="12.75">
      <c r="A403" s="13">
        <v>388</v>
      </c>
      <c r="B403" s="11" t="s">
        <v>18</v>
      </c>
      <c r="C403" s="14" t="s">
        <v>16</v>
      </c>
      <c r="D403">
        <v>13</v>
      </c>
      <c r="E403">
        <v>4</v>
      </c>
    </row>
    <row r="404" spans="1:5" ht="12.75">
      <c r="A404" s="13">
        <v>389</v>
      </c>
      <c r="B404" s="1">
        <v>8</v>
      </c>
      <c r="C404" s="12" t="s">
        <v>17</v>
      </c>
      <c r="D404">
        <v>8</v>
      </c>
      <c r="E404">
        <v>1</v>
      </c>
    </row>
    <row r="405" spans="1:5" ht="12.75">
      <c r="A405" s="13">
        <v>390</v>
      </c>
      <c r="B405" s="1">
        <v>4</v>
      </c>
      <c r="C405" s="12" t="s">
        <v>17</v>
      </c>
      <c r="D405">
        <v>4</v>
      </c>
      <c r="E405">
        <v>1</v>
      </c>
    </row>
    <row r="406" spans="1:5" ht="12.75">
      <c r="A406" s="13">
        <v>391</v>
      </c>
      <c r="B406" s="11" t="s">
        <v>21</v>
      </c>
      <c r="C406" s="14" t="s">
        <v>16</v>
      </c>
      <c r="D406">
        <v>11</v>
      </c>
      <c r="E406">
        <v>4</v>
      </c>
    </row>
    <row r="407" spans="1:5" ht="12.75">
      <c r="A407" s="13">
        <v>392</v>
      </c>
      <c r="B407" s="1">
        <v>4</v>
      </c>
      <c r="C407" s="12" t="s">
        <v>15</v>
      </c>
      <c r="D407">
        <v>4</v>
      </c>
      <c r="E407">
        <v>2</v>
      </c>
    </row>
    <row r="408" spans="1:5" ht="12.75">
      <c r="A408" s="13">
        <v>393</v>
      </c>
      <c r="B408" s="15" t="s">
        <v>18</v>
      </c>
      <c r="C408" s="12" t="s">
        <v>15</v>
      </c>
      <c r="D408">
        <v>13</v>
      </c>
      <c r="E408">
        <v>2</v>
      </c>
    </row>
    <row r="409" spans="1:5" ht="12.75">
      <c r="A409" s="13">
        <v>394</v>
      </c>
      <c r="B409" s="15" t="s">
        <v>18</v>
      </c>
      <c r="C409" s="12" t="s">
        <v>17</v>
      </c>
      <c r="D409">
        <v>13</v>
      </c>
      <c r="E409">
        <v>1</v>
      </c>
    </row>
    <row r="410" spans="1:5" ht="12.75">
      <c r="A410" s="13">
        <v>395</v>
      </c>
      <c r="B410" s="1">
        <v>9</v>
      </c>
      <c r="C410" s="12" t="s">
        <v>15</v>
      </c>
      <c r="D410">
        <v>9</v>
      </c>
      <c r="E410">
        <v>2</v>
      </c>
    </row>
    <row r="411" spans="1:5" ht="12.75">
      <c r="A411" s="13">
        <v>396</v>
      </c>
      <c r="B411" s="15" t="s">
        <v>21</v>
      </c>
      <c r="C411" s="12" t="s">
        <v>15</v>
      </c>
      <c r="D411">
        <v>11</v>
      </c>
      <c r="E411">
        <v>2</v>
      </c>
    </row>
    <row r="412" spans="1:5" ht="12.75">
      <c r="A412" s="13">
        <v>397</v>
      </c>
      <c r="B412" s="1">
        <v>2</v>
      </c>
      <c r="C412" s="12" t="s">
        <v>15</v>
      </c>
      <c r="D412">
        <v>2</v>
      </c>
      <c r="E412">
        <v>2</v>
      </c>
    </row>
    <row r="413" spans="1:5" ht="12.75">
      <c r="A413" s="13">
        <v>398</v>
      </c>
      <c r="B413" s="11" t="s">
        <v>19</v>
      </c>
      <c r="C413" s="14" t="s">
        <v>16</v>
      </c>
      <c r="D413">
        <v>12</v>
      </c>
      <c r="E413">
        <v>4</v>
      </c>
    </row>
    <row r="414" spans="1:5" ht="12.75">
      <c r="A414" s="13">
        <v>399</v>
      </c>
      <c r="B414" s="1" t="s">
        <v>20</v>
      </c>
      <c r="C414" s="12" t="s">
        <v>15</v>
      </c>
      <c r="D414">
        <v>1</v>
      </c>
      <c r="E414">
        <v>2</v>
      </c>
    </row>
    <row r="415" spans="1:5" ht="12.75">
      <c r="A415" s="13">
        <v>400</v>
      </c>
      <c r="B415">
        <v>6</v>
      </c>
      <c r="C415" s="14" t="s">
        <v>14</v>
      </c>
      <c r="D415">
        <v>6</v>
      </c>
      <c r="E415">
        <v>3</v>
      </c>
    </row>
    <row r="416" spans="1:5" ht="12.75">
      <c r="A416" s="13">
        <v>401</v>
      </c>
      <c r="B416">
        <v>2</v>
      </c>
      <c r="C416" s="14" t="s">
        <v>14</v>
      </c>
      <c r="D416">
        <v>2</v>
      </c>
      <c r="E416">
        <v>3</v>
      </c>
    </row>
    <row r="417" spans="1:5" ht="12.75">
      <c r="A417" s="13">
        <v>402</v>
      </c>
      <c r="B417" s="15" t="s">
        <v>19</v>
      </c>
      <c r="C417" s="12" t="s">
        <v>17</v>
      </c>
      <c r="D417">
        <v>12</v>
      </c>
      <c r="E417">
        <v>1</v>
      </c>
    </row>
    <row r="418" spans="1:5" ht="12.75">
      <c r="A418" s="13">
        <v>403</v>
      </c>
      <c r="B418" s="11" t="s">
        <v>21</v>
      </c>
      <c r="C418" s="14" t="s">
        <v>14</v>
      </c>
      <c r="D418">
        <v>11</v>
      </c>
      <c r="E418">
        <v>3</v>
      </c>
    </row>
    <row r="419" spans="1:5" ht="12.75">
      <c r="A419" s="13">
        <v>404</v>
      </c>
      <c r="B419" s="1">
        <v>10</v>
      </c>
      <c r="C419" s="12" t="s">
        <v>15</v>
      </c>
      <c r="D419">
        <v>10</v>
      </c>
      <c r="E419">
        <v>2</v>
      </c>
    </row>
    <row r="420" spans="1:5" ht="12.75">
      <c r="A420" s="13">
        <v>405</v>
      </c>
      <c r="B420">
        <v>9</v>
      </c>
      <c r="C420" s="14" t="s">
        <v>16</v>
      </c>
      <c r="D420">
        <v>9</v>
      </c>
      <c r="E420">
        <v>4</v>
      </c>
    </row>
    <row r="421" spans="1:5" ht="12.75">
      <c r="A421" s="13">
        <v>406</v>
      </c>
      <c r="B421" s="1">
        <v>6</v>
      </c>
      <c r="C421" s="12" t="s">
        <v>17</v>
      </c>
      <c r="D421">
        <v>6</v>
      </c>
      <c r="E421">
        <v>1</v>
      </c>
    </row>
    <row r="422" spans="1:5" ht="12.75">
      <c r="A422" s="13">
        <v>407</v>
      </c>
      <c r="B422" s="11" t="s">
        <v>18</v>
      </c>
      <c r="C422" s="14" t="s">
        <v>14</v>
      </c>
      <c r="D422">
        <v>13</v>
      </c>
      <c r="E422">
        <v>3</v>
      </c>
    </row>
    <row r="423" spans="1:5" ht="12.75">
      <c r="A423" s="13">
        <v>408</v>
      </c>
      <c r="B423">
        <v>5</v>
      </c>
      <c r="C423" s="14" t="s">
        <v>16</v>
      </c>
      <c r="D423">
        <v>5</v>
      </c>
      <c r="E423">
        <v>4</v>
      </c>
    </row>
    <row r="424" spans="1:5" ht="12.75">
      <c r="A424" s="13">
        <v>409</v>
      </c>
      <c r="B424">
        <v>9</v>
      </c>
      <c r="C424" s="14" t="s">
        <v>14</v>
      </c>
      <c r="D424">
        <v>9</v>
      </c>
      <c r="E424">
        <v>3</v>
      </c>
    </row>
    <row r="425" spans="1:5" ht="12.75">
      <c r="A425" s="13">
        <v>410</v>
      </c>
      <c r="B425">
        <v>10</v>
      </c>
      <c r="C425" s="14" t="s">
        <v>16</v>
      </c>
      <c r="D425">
        <v>10</v>
      </c>
      <c r="E425">
        <v>4</v>
      </c>
    </row>
    <row r="426" spans="1:5" ht="12.75">
      <c r="A426" s="13">
        <v>411</v>
      </c>
      <c r="B426" t="s">
        <v>20</v>
      </c>
      <c r="C426" s="14" t="s">
        <v>14</v>
      </c>
      <c r="D426">
        <v>1</v>
      </c>
      <c r="E426">
        <v>3</v>
      </c>
    </row>
    <row r="427" spans="1:5" ht="12.75">
      <c r="A427" s="13">
        <v>412</v>
      </c>
      <c r="B427">
        <v>7</v>
      </c>
      <c r="C427" s="14" t="s">
        <v>16</v>
      </c>
      <c r="D427">
        <v>7</v>
      </c>
      <c r="E427">
        <v>4</v>
      </c>
    </row>
    <row r="428" spans="1:5" ht="12.75">
      <c r="A428" s="13">
        <v>413</v>
      </c>
      <c r="B428" t="s">
        <v>20</v>
      </c>
      <c r="C428" s="14" t="s">
        <v>16</v>
      </c>
      <c r="D428">
        <v>1</v>
      </c>
      <c r="E428">
        <v>4</v>
      </c>
    </row>
    <row r="429" spans="1:5" ht="12.75">
      <c r="A429" s="13">
        <v>414</v>
      </c>
      <c r="B429" s="1">
        <v>5</v>
      </c>
      <c r="C429" s="12" t="s">
        <v>17</v>
      </c>
      <c r="D429">
        <v>5</v>
      </c>
      <c r="E429">
        <v>1</v>
      </c>
    </row>
    <row r="430" spans="1:5" ht="12.75">
      <c r="A430" s="13">
        <v>415</v>
      </c>
      <c r="B430" s="1">
        <v>7</v>
      </c>
      <c r="C430" s="12" t="s">
        <v>15</v>
      </c>
      <c r="D430">
        <v>7</v>
      </c>
      <c r="E430">
        <v>2</v>
      </c>
    </row>
    <row r="431" spans="1:5" ht="12.75">
      <c r="A431" s="13">
        <v>416</v>
      </c>
      <c r="B431" s="1">
        <v>3</v>
      </c>
      <c r="C431" s="12" t="s">
        <v>15</v>
      </c>
      <c r="D431">
        <v>3</v>
      </c>
      <c r="E431">
        <v>2</v>
      </c>
    </row>
    <row r="432" spans="1:5" ht="12.75">
      <c r="A432" s="13">
        <v>417</v>
      </c>
      <c r="B432" s="1">
        <v>5</v>
      </c>
      <c r="C432" s="12" t="s">
        <v>15</v>
      </c>
      <c r="D432">
        <v>5</v>
      </c>
      <c r="E432">
        <v>2</v>
      </c>
    </row>
    <row r="433" spans="1:5" ht="12.75">
      <c r="A433" s="13">
        <v>418</v>
      </c>
      <c r="B433" s="15" t="s">
        <v>19</v>
      </c>
      <c r="C433" s="12" t="s">
        <v>15</v>
      </c>
      <c r="D433">
        <v>12</v>
      </c>
      <c r="E433">
        <v>2</v>
      </c>
    </row>
    <row r="434" spans="1:5" ht="12.75">
      <c r="A434" s="13">
        <v>419</v>
      </c>
      <c r="B434">
        <v>3</v>
      </c>
      <c r="C434" s="14" t="s">
        <v>16</v>
      </c>
      <c r="D434">
        <v>3</v>
      </c>
      <c r="E434">
        <v>4</v>
      </c>
    </row>
    <row r="435" spans="1:5" ht="12.75">
      <c r="A435" s="13">
        <v>420</v>
      </c>
      <c r="B435" s="1">
        <v>3</v>
      </c>
      <c r="C435" s="12" t="s">
        <v>15</v>
      </c>
      <c r="D435">
        <v>3</v>
      </c>
      <c r="E435">
        <v>2</v>
      </c>
    </row>
    <row r="436" spans="1:5" ht="12.75">
      <c r="A436" s="13">
        <v>421</v>
      </c>
      <c r="B436">
        <v>7</v>
      </c>
      <c r="C436" s="14" t="s">
        <v>14</v>
      </c>
      <c r="D436">
        <v>7</v>
      </c>
      <c r="E436">
        <v>3</v>
      </c>
    </row>
    <row r="437" spans="1:5" ht="12.75">
      <c r="A437" s="13">
        <v>422</v>
      </c>
      <c r="B437">
        <v>2</v>
      </c>
      <c r="C437" s="14" t="s">
        <v>16</v>
      </c>
      <c r="D437">
        <v>2</v>
      </c>
      <c r="E437">
        <v>4</v>
      </c>
    </row>
    <row r="438" spans="1:5" ht="12.75">
      <c r="A438" s="13">
        <v>423</v>
      </c>
      <c r="B438" s="11" t="s">
        <v>21</v>
      </c>
      <c r="C438" s="14" t="s">
        <v>16</v>
      </c>
      <c r="D438">
        <v>11</v>
      </c>
      <c r="E438">
        <v>4</v>
      </c>
    </row>
    <row r="439" spans="1:5" ht="12.75">
      <c r="A439" s="13">
        <v>424</v>
      </c>
      <c r="B439" s="15" t="s">
        <v>18</v>
      </c>
      <c r="C439" s="12" t="s">
        <v>15</v>
      </c>
      <c r="D439">
        <v>13</v>
      </c>
      <c r="E439">
        <v>2</v>
      </c>
    </row>
    <row r="440" spans="1:5" ht="12.75">
      <c r="A440" s="13">
        <v>425</v>
      </c>
      <c r="B440" s="11" t="s">
        <v>18</v>
      </c>
      <c r="C440" s="14" t="s">
        <v>16</v>
      </c>
      <c r="D440">
        <v>13</v>
      </c>
      <c r="E440">
        <v>4</v>
      </c>
    </row>
    <row r="441" spans="1:5" ht="12.75">
      <c r="A441" s="13">
        <v>426</v>
      </c>
      <c r="B441">
        <v>8</v>
      </c>
      <c r="C441" s="14" t="s">
        <v>14</v>
      </c>
      <c r="D441">
        <v>8</v>
      </c>
      <c r="E441">
        <v>3</v>
      </c>
    </row>
    <row r="442" spans="1:5" ht="12.75">
      <c r="A442" s="13">
        <v>427</v>
      </c>
      <c r="B442" s="1">
        <v>6</v>
      </c>
      <c r="C442" s="12" t="s">
        <v>15</v>
      </c>
      <c r="D442">
        <v>6</v>
      </c>
      <c r="E442">
        <v>2</v>
      </c>
    </row>
    <row r="443" spans="1:5" ht="12.75">
      <c r="A443" s="13">
        <v>428</v>
      </c>
      <c r="B443" s="1">
        <v>10</v>
      </c>
      <c r="C443" s="12" t="s">
        <v>17</v>
      </c>
      <c r="D443">
        <v>10</v>
      </c>
      <c r="E443">
        <v>1</v>
      </c>
    </row>
    <row r="444" spans="1:5" ht="12.75">
      <c r="A444" s="13">
        <v>429</v>
      </c>
      <c r="B444">
        <v>9</v>
      </c>
      <c r="C444" s="14" t="s">
        <v>16</v>
      </c>
      <c r="D444">
        <v>9</v>
      </c>
      <c r="E444">
        <v>4</v>
      </c>
    </row>
    <row r="445" spans="1:5" ht="12.75">
      <c r="A445" s="13">
        <v>430</v>
      </c>
      <c r="B445" s="11" t="s">
        <v>19</v>
      </c>
      <c r="C445" s="14" t="s">
        <v>14</v>
      </c>
      <c r="D445">
        <v>12</v>
      </c>
      <c r="E445">
        <v>3</v>
      </c>
    </row>
    <row r="446" spans="1:5" ht="12.75">
      <c r="A446" s="13">
        <v>431</v>
      </c>
      <c r="B446">
        <v>10</v>
      </c>
      <c r="C446" s="14" t="s">
        <v>16</v>
      </c>
      <c r="D446">
        <v>10</v>
      </c>
      <c r="E446">
        <v>4</v>
      </c>
    </row>
    <row r="447" spans="1:5" ht="12.75">
      <c r="A447" s="13">
        <v>432</v>
      </c>
      <c r="B447">
        <v>10</v>
      </c>
      <c r="C447" s="14" t="s">
        <v>14</v>
      </c>
      <c r="D447">
        <v>10</v>
      </c>
      <c r="E447">
        <v>3</v>
      </c>
    </row>
    <row r="448" spans="1:5" ht="12.75">
      <c r="A448" s="13">
        <v>433</v>
      </c>
      <c r="B448" s="1">
        <v>4</v>
      </c>
      <c r="C448" s="12" t="s">
        <v>15</v>
      </c>
      <c r="D448">
        <v>4</v>
      </c>
      <c r="E448">
        <v>2</v>
      </c>
    </row>
    <row r="449" spans="1:5" ht="12.75">
      <c r="A449" s="13">
        <v>434</v>
      </c>
      <c r="B449" s="15" t="s">
        <v>21</v>
      </c>
      <c r="C449" s="12" t="s">
        <v>15</v>
      </c>
      <c r="D449">
        <v>11</v>
      </c>
      <c r="E449">
        <v>2</v>
      </c>
    </row>
    <row r="450" spans="1:5" ht="12.75">
      <c r="A450" s="13">
        <v>435</v>
      </c>
      <c r="B450">
        <v>3</v>
      </c>
      <c r="C450" s="14" t="s">
        <v>14</v>
      </c>
      <c r="D450">
        <v>3</v>
      </c>
      <c r="E450">
        <v>3</v>
      </c>
    </row>
    <row r="451" spans="1:5" ht="12.75">
      <c r="A451" s="13">
        <v>436</v>
      </c>
      <c r="B451" s="1">
        <v>9</v>
      </c>
      <c r="C451" s="12" t="s">
        <v>17</v>
      </c>
      <c r="D451">
        <v>9</v>
      </c>
      <c r="E451">
        <v>1</v>
      </c>
    </row>
    <row r="452" spans="1:5" ht="12.75">
      <c r="A452" s="13">
        <v>437</v>
      </c>
      <c r="B452">
        <v>7</v>
      </c>
      <c r="C452" s="14" t="s">
        <v>16</v>
      </c>
      <c r="D452">
        <v>7</v>
      </c>
      <c r="E452">
        <v>4</v>
      </c>
    </row>
    <row r="453" spans="1:5" ht="12.75">
      <c r="A453" s="13">
        <v>438</v>
      </c>
      <c r="B453">
        <v>6</v>
      </c>
      <c r="C453" s="14" t="s">
        <v>14</v>
      </c>
      <c r="D453">
        <v>6</v>
      </c>
      <c r="E453">
        <v>3</v>
      </c>
    </row>
    <row r="454" spans="1:5" ht="12.75">
      <c r="A454" s="13">
        <v>439</v>
      </c>
      <c r="B454" t="s">
        <v>20</v>
      </c>
      <c r="C454" s="14" t="s">
        <v>16</v>
      </c>
      <c r="D454">
        <v>1</v>
      </c>
      <c r="E454">
        <v>4</v>
      </c>
    </row>
    <row r="455" spans="1:5" ht="12.75">
      <c r="A455" s="13">
        <v>440</v>
      </c>
      <c r="B455" s="1">
        <v>8</v>
      </c>
      <c r="C455" s="12" t="s">
        <v>15</v>
      </c>
      <c r="D455">
        <v>8</v>
      </c>
      <c r="E455">
        <v>2</v>
      </c>
    </row>
    <row r="456" spans="1:5" ht="12.75">
      <c r="A456" s="13">
        <v>441</v>
      </c>
      <c r="B456" s="11" t="s">
        <v>21</v>
      </c>
      <c r="C456" s="14" t="s">
        <v>14</v>
      </c>
      <c r="D456">
        <v>11</v>
      </c>
      <c r="E456">
        <v>3</v>
      </c>
    </row>
    <row r="457" spans="1:5" ht="12.75">
      <c r="A457" s="13">
        <v>442</v>
      </c>
      <c r="B457" t="s">
        <v>20</v>
      </c>
      <c r="C457" s="14" t="s">
        <v>14</v>
      </c>
      <c r="D457">
        <v>1</v>
      </c>
      <c r="E457">
        <v>3</v>
      </c>
    </row>
    <row r="458" spans="1:5" ht="12.75">
      <c r="A458" s="13">
        <v>443</v>
      </c>
      <c r="B458">
        <v>6</v>
      </c>
      <c r="C458" s="14" t="s">
        <v>16</v>
      </c>
      <c r="D458">
        <v>6</v>
      </c>
      <c r="E458">
        <v>4</v>
      </c>
    </row>
    <row r="459" spans="1:5" ht="12.75">
      <c r="A459" s="13">
        <v>444</v>
      </c>
      <c r="B459">
        <v>5</v>
      </c>
      <c r="C459" s="14" t="s">
        <v>14</v>
      </c>
      <c r="D459">
        <v>5</v>
      </c>
      <c r="E459">
        <v>3</v>
      </c>
    </row>
    <row r="460" spans="1:5" ht="12.75">
      <c r="A460" s="13">
        <v>445</v>
      </c>
      <c r="B460" s="1">
        <v>2</v>
      </c>
      <c r="C460" s="12" t="s">
        <v>17</v>
      </c>
      <c r="D460">
        <v>2</v>
      </c>
      <c r="E460">
        <v>1</v>
      </c>
    </row>
    <row r="461" spans="1:5" ht="12.75">
      <c r="A461" s="13">
        <v>446</v>
      </c>
      <c r="B461" s="1" t="s">
        <v>20</v>
      </c>
      <c r="C461" s="12" t="s">
        <v>17</v>
      </c>
      <c r="D461">
        <v>1</v>
      </c>
      <c r="E461">
        <v>1</v>
      </c>
    </row>
    <row r="462" spans="1:5" ht="12.75">
      <c r="A462" s="13">
        <v>447</v>
      </c>
      <c r="B462" s="1">
        <v>4</v>
      </c>
      <c r="C462" s="12" t="s">
        <v>17</v>
      </c>
      <c r="D462">
        <v>4</v>
      </c>
      <c r="E462">
        <v>1</v>
      </c>
    </row>
    <row r="463" spans="1:5" ht="12.75">
      <c r="A463" s="13">
        <v>448</v>
      </c>
      <c r="B463" s="1">
        <v>9</v>
      </c>
      <c r="C463" s="12" t="s">
        <v>15</v>
      </c>
      <c r="D463">
        <v>9</v>
      </c>
      <c r="E463">
        <v>2</v>
      </c>
    </row>
    <row r="464" spans="1:5" ht="12.75">
      <c r="A464" s="13">
        <v>449</v>
      </c>
      <c r="B464" s="1">
        <v>7</v>
      </c>
      <c r="C464" s="12" t="s">
        <v>15</v>
      </c>
      <c r="D464">
        <v>7</v>
      </c>
      <c r="E464">
        <v>2</v>
      </c>
    </row>
    <row r="465" spans="1:5" ht="12.75">
      <c r="A465" s="13">
        <v>450</v>
      </c>
      <c r="B465">
        <v>4</v>
      </c>
      <c r="C465" s="14" t="s">
        <v>16</v>
      </c>
      <c r="D465">
        <v>4</v>
      </c>
      <c r="E465">
        <v>4</v>
      </c>
    </row>
    <row r="466" spans="1:5" ht="12.75">
      <c r="A466" s="13">
        <v>451</v>
      </c>
      <c r="B466">
        <v>2</v>
      </c>
      <c r="C466" s="14" t="s">
        <v>14</v>
      </c>
      <c r="D466">
        <v>2</v>
      </c>
      <c r="E466">
        <v>3</v>
      </c>
    </row>
    <row r="467" spans="1:5" ht="12.75">
      <c r="A467" s="13">
        <v>452</v>
      </c>
      <c r="B467" s="1" t="s">
        <v>20</v>
      </c>
      <c r="C467" s="12" t="s">
        <v>15</v>
      </c>
      <c r="D467">
        <v>1</v>
      </c>
      <c r="E467">
        <v>2</v>
      </c>
    </row>
    <row r="468" spans="1:5" ht="12.75">
      <c r="A468" s="13">
        <v>453</v>
      </c>
      <c r="B468" s="1">
        <v>8</v>
      </c>
      <c r="C468" s="12" t="s">
        <v>17</v>
      </c>
      <c r="D468">
        <v>8</v>
      </c>
      <c r="E468">
        <v>1</v>
      </c>
    </row>
    <row r="469" spans="1:5" ht="12.75">
      <c r="A469" s="13">
        <v>454</v>
      </c>
      <c r="B469" s="1">
        <v>2</v>
      </c>
      <c r="C469" s="12" t="s">
        <v>15</v>
      </c>
      <c r="D469">
        <v>2</v>
      </c>
      <c r="E469">
        <v>2</v>
      </c>
    </row>
    <row r="470" spans="1:5" ht="12.75">
      <c r="A470" s="13">
        <v>455</v>
      </c>
      <c r="B470" s="15" t="s">
        <v>21</v>
      </c>
      <c r="C470" s="12" t="s">
        <v>17</v>
      </c>
      <c r="D470">
        <v>11</v>
      </c>
      <c r="E470">
        <v>1</v>
      </c>
    </row>
    <row r="471" spans="1:5" ht="12.75">
      <c r="A471" s="13">
        <v>456</v>
      </c>
      <c r="B471" s="1">
        <v>5</v>
      </c>
      <c r="C471" s="12" t="s">
        <v>17</v>
      </c>
      <c r="D471">
        <v>5</v>
      </c>
      <c r="E471">
        <v>1</v>
      </c>
    </row>
    <row r="472" spans="1:5" ht="12.75">
      <c r="A472" s="13">
        <v>457</v>
      </c>
      <c r="B472" s="1">
        <v>3</v>
      </c>
      <c r="C472" s="12" t="s">
        <v>17</v>
      </c>
      <c r="D472">
        <v>3</v>
      </c>
      <c r="E472">
        <v>1</v>
      </c>
    </row>
    <row r="473" spans="1:5" ht="12.75">
      <c r="A473" s="13">
        <v>458</v>
      </c>
      <c r="B473">
        <v>5</v>
      </c>
      <c r="C473" s="14" t="s">
        <v>16</v>
      </c>
      <c r="D473">
        <v>5</v>
      </c>
      <c r="E473">
        <v>4</v>
      </c>
    </row>
    <row r="474" spans="1:5" ht="12.75">
      <c r="A474" s="13">
        <v>459</v>
      </c>
      <c r="B474" s="15" t="s">
        <v>18</v>
      </c>
      <c r="C474" s="12" t="s">
        <v>17</v>
      </c>
      <c r="D474">
        <v>13</v>
      </c>
      <c r="E474">
        <v>1</v>
      </c>
    </row>
    <row r="475" spans="1:5" ht="12.75">
      <c r="A475" s="13">
        <v>460</v>
      </c>
      <c r="B475" s="1">
        <v>6</v>
      </c>
      <c r="C475" s="12" t="s">
        <v>17</v>
      </c>
      <c r="D475">
        <v>6</v>
      </c>
      <c r="E475">
        <v>1</v>
      </c>
    </row>
    <row r="476" spans="1:5" ht="12.75">
      <c r="A476" s="13">
        <v>461</v>
      </c>
      <c r="B476">
        <v>4</v>
      </c>
      <c r="C476" s="14" t="s">
        <v>14</v>
      </c>
      <c r="D476">
        <v>4</v>
      </c>
      <c r="E476">
        <v>3</v>
      </c>
    </row>
    <row r="477" spans="1:5" ht="12.75">
      <c r="A477" s="13">
        <v>462</v>
      </c>
      <c r="B477" s="11" t="s">
        <v>19</v>
      </c>
      <c r="C477" s="14" t="s">
        <v>16</v>
      </c>
      <c r="D477">
        <v>12</v>
      </c>
      <c r="E477">
        <v>4</v>
      </c>
    </row>
    <row r="478" spans="1:5" ht="12.75">
      <c r="A478" s="13">
        <v>463</v>
      </c>
      <c r="B478">
        <v>8</v>
      </c>
      <c r="C478" s="14" t="s">
        <v>16</v>
      </c>
      <c r="D478">
        <v>8</v>
      </c>
      <c r="E478">
        <v>4</v>
      </c>
    </row>
    <row r="479" spans="1:5" ht="12.75">
      <c r="A479" s="13">
        <v>464</v>
      </c>
      <c r="B479" s="15" t="s">
        <v>19</v>
      </c>
      <c r="C479" s="12" t="s">
        <v>17</v>
      </c>
      <c r="D479">
        <v>12</v>
      </c>
      <c r="E479">
        <v>1</v>
      </c>
    </row>
    <row r="480" spans="1:5" ht="12.75">
      <c r="A480" s="13">
        <v>465</v>
      </c>
      <c r="B480">
        <v>9</v>
      </c>
      <c r="C480" s="14" t="s">
        <v>14</v>
      </c>
      <c r="D480">
        <v>9</v>
      </c>
      <c r="E480">
        <v>3</v>
      </c>
    </row>
    <row r="481" spans="1:5" ht="12.75">
      <c r="A481" s="13">
        <v>466</v>
      </c>
      <c r="B481" s="1">
        <v>10</v>
      </c>
      <c r="C481" s="12" t="s">
        <v>15</v>
      </c>
      <c r="D481">
        <v>10</v>
      </c>
      <c r="E481">
        <v>2</v>
      </c>
    </row>
    <row r="482" spans="1:5" ht="12.75">
      <c r="A482" s="13">
        <v>467</v>
      </c>
      <c r="B482" s="1">
        <v>7</v>
      </c>
      <c r="C482" s="12" t="s">
        <v>17</v>
      </c>
      <c r="D482">
        <v>7</v>
      </c>
      <c r="E482">
        <v>1</v>
      </c>
    </row>
    <row r="483" spans="1:5" ht="12.75">
      <c r="A483" s="13">
        <v>468</v>
      </c>
      <c r="B483" s="11" t="s">
        <v>18</v>
      </c>
      <c r="C483" s="14" t="s">
        <v>14</v>
      </c>
      <c r="D483">
        <v>13</v>
      </c>
      <c r="E483">
        <v>3</v>
      </c>
    </row>
    <row r="484" spans="1:5" ht="12.75">
      <c r="A484" s="13">
        <v>469</v>
      </c>
      <c r="B484">
        <v>6</v>
      </c>
      <c r="C484" s="14" t="s">
        <v>16</v>
      </c>
      <c r="D484">
        <v>6</v>
      </c>
      <c r="E484">
        <v>4</v>
      </c>
    </row>
    <row r="485" spans="1:5" ht="12.75">
      <c r="A485" s="13">
        <v>470</v>
      </c>
      <c r="B485" s="15" t="s">
        <v>18</v>
      </c>
      <c r="C485" s="12" t="s">
        <v>17</v>
      </c>
      <c r="D485">
        <v>13</v>
      </c>
      <c r="E485">
        <v>1</v>
      </c>
    </row>
    <row r="486" spans="1:5" ht="12.75">
      <c r="A486" s="13">
        <v>471</v>
      </c>
      <c r="B486" s="1">
        <v>5</v>
      </c>
      <c r="C486" s="12" t="s">
        <v>15</v>
      </c>
      <c r="D486">
        <v>5</v>
      </c>
      <c r="E486">
        <v>2</v>
      </c>
    </row>
    <row r="487" spans="1:5" ht="12.75">
      <c r="A487" s="13">
        <v>472</v>
      </c>
      <c r="B487">
        <v>2</v>
      </c>
      <c r="C487" s="14" t="s">
        <v>16</v>
      </c>
      <c r="D487">
        <v>2</v>
      </c>
      <c r="E487">
        <v>4</v>
      </c>
    </row>
    <row r="488" spans="1:5" ht="12.75">
      <c r="A488" s="13">
        <v>473</v>
      </c>
      <c r="B488" s="1">
        <v>5</v>
      </c>
      <c r="C488" s="12" t="s">
        <v>17</v>
      </c>
      <c r="D488">
        <v>5</v>
      </c>
      <c r="E488">
        <v>1</v>
      </c>
    </row>
    <row r="489" spans="1:5" ht="12.75">
      <c r="A489" s="13">
        <v>474</v>
      </c>
      <c r="B489" s="1">
        <v>9</v>
      </c>
      <c r="C489" s="12" t="s">
        <v>17</v>
      </c>
      <c r="D489">
        <v>9</v>
      </c>
      <c r="E489">
        <v>1</v>
      </c>
    </row>
    <row r="490" spans="1:5" ht="12.75">
      <c r="A490" s="13">
        <v>475</v>
      </c>
      <c r="B490" s="15" t="s">
        <v>21</v>
      </c>
      <c r="C490" s="12" t="s">
        <v>17</v>
      </c>
      <c r="D490">
        <v>11</v>
      </c>
      <c r="E490">
        <v>1</v>
      </c>
    </row>
    <row r="491" spans="1:5" ht="12.75">
      <c r="A491" s="13">
        <v>476</v>
      </c>
      <c r="B491" s="15" t="s">
        <v>19</v>
      </c>
      <c r="C491" s="12" t="s">
        <v>15</v>
      </c>
      <c r="D491">
        <v>12</v>
      </c>
      <c r="E491">
        <v>2</v>
      </c>
    </row>
    <row r="492" spans="1:5" ht="12.75">
      <c r="A492" s="13">
        <v>477</v>
      </c>
      <c r="B492">
        <v>10</v>
      </c>
      <c r="C492" s="14" t="s">
        <v>16</v>
      </c>
      <c r="D492">
        <v>10</v>
      </c>
      <c r="E492">
        <v>4</v>
      </c>
    </row>
    <row r="493" spans="1:5" ht="12.75">
      <c r="A493" s="13">
        <v>478</v>
      </c>
      <c r="B493" s="1">
        <v>7</v>
      </c>
      <c r="C493" s="12" t="s">
        <v>15</v>
      </c>
      <c r="D493">
        <v>7</v>
      </c>
      <c r="E493">
        <v>2</v>
      </c>
    </row>
    <row r="494" spans="1:5" ht="12.75">
      <c r="A494" s="13">
        <v>479</v>
      </c>
      <c r="B494" s="1">
        <v>9</v>
      </c>
      <c r="C494" s="12" t="s">
        <v>15</v>
      </c>
      <c r="D494">
        <v>9</v>
      </c>
      <c r="E494">
        <v>2</v>
      </c>
    </row>
    <row r="495" spans="1:5" ht="12.75">
      <c r="A495" s="13">
        <v>480</v>
      </c>
      <c r="B495">
        <v>4</v>
      </c>
      <c r="C495" s="14" t="s">
        <v>14</v>
      </c>
      <c r="D495">
        <v>4</v>
      </c>
      <c r="E495">
        <v>3</v>
      </c>
    </row>
    <row r="496" spans="1:5" ht="12.75">
      <c r="A496" s="13">
        <v>481</v>
      </c>
      <c r="B496" t="s">
        <v>20</v>
      </c>
      <c r="C496" s="14" t="s">
        <v>14</v>
      </c>
      <c r="D496">
        <v>1</v>
      </c>
      <c r="E496">
        <v>3</v>
      </c>
    </row>
    <row r="497" spans="1:5" ht="12.75">
      <c r="A497" s="13">
        <v>482</v>
      </c>
      <c r="B497" s="1">
        <v>3</v>
      </c>
      <c r="C497" s="12" t="s">
        <v>17</v>
      </c>
      <c r="D497">
        <v>3</v>
      </c>
      <c r="E497">
        <v>1</v>
      </c>
    </row>
    <row r="498" spans="1:5" ht="12.75">
      <c r="A498" s="13">
        <v>483</v>
      </c>
      <c r="B498">
        <v>10</v>
      </c>
      <c r="C498" s="14" t="s">
        <v>14</v>
      </c>
      <c r="D498">
        <v>10</v>
      </c>
      <c r="E498">
        <v>3</v>
      </c>
    </row>
    <row r="499" spans="1:5" ht="12.75">
      <c r="A499" s="13">
        <v>484</v>
      </c>
      <c r="B499">
        <v>9</v>
      </c>
      <c r="C499" s="14" t="s">
        <v>16</v>
      </c>
      <c r="D499">
        <v>9</v>
      </c>
      <c r="E499">
        <v>4</v>
      </c>
    </row>
    <row r="500" spans="1:5" ht="12.75">
      <c r="A500" s="13">
        <v>485</v>
      </c>
      <c r="B500">
        <v>5</v>
      </c>
      <c r="C500" s="14" t="s">
        <v>16</v>
      </c>
      <c r="D500">
        <v>5</v>
      </c>
      <c r="E500">
        <v>4</v>
      </c>
    </row>
    <row r="501" spans="1:5" ht="12.75">
      <c r="A501" s="13">
        <v>486</v>
      </c>
      <c r="B501">
        <v>7</v>
      </c>
      <c r="C501" s="14" t="s">
        <v>14</v>
      </c>
      <c r="D501">
        <v>7</v>
      </c>
      <c r="E501">
        <v>3</v>
      </c>
    </row>
    <row r="502" spans="1:5" ht="12.75">
      <c r="A502" s="13">
        <v>487</v>
      </c>
      <c r="B502" s="1">
        <v>6</v>
      </c>
      <c r="C502" s="12" t="s">
        <v>15</v>
      </c>
      <c r="D502">
        <v>6</v>
      </c>
      <c r="E502">
        <v>2</v>
      </c>
    </row>
    <row r="503" spans="1:5" ht="12.75">
      <c r="A503" s="13">
        <v>488</v>
      </c>
      <c r="B503" s="11" t="s">
        <v>21</v>
      </c>
      <c r="C503" s="14" t="s">
        <v>16</v>
      </c>
      <c r="D503">
        <v>11</v>
      </c>
      <c r="E503">
        <v>4</v>
      </c>
    </row>
    <row r="504" spans="1:5" ht="12.75">
      <c r="A504" s="13">
        <v>489</v>
      </c>
      <c r="B504" s="1">
        <v>3</v>
      </c>
      <c r="C504" s="12" t="s">
        <v>15</v>
      </c>
      <c r="D504">
        <v>3</v>
      </c>
      <c r="E504">
        <v>2</v>
      </c>
    </row>
    <row r="505" spans="1:5" ht="12.75">
      <c r="A505" s="13">
        <v>490</v>
      </c>
      <c r="B505" s="1">
        <v>2</v>
      </c>
      <c r="C505" s="12" t="s">
        <v>15</v>
      </c>
      <c r="D505">
        <v>2</v>
      </c>
      <c r="E505">
        <v>2</v>
      </c>
    </row>
    <row r="506" spans="1:5" ht="12.75">
      <c r="A506" s="13">
        <v>491</v>
      </c>
      <c r="B506" s="1">
        <v>2</v>
      </c>
      <c r="C506" s="12" t="s">
        <v>17</v>
      </c>
      <c r="D506">
        <v>2</v>
      </c>
      <c r="E506">
        <v>1</v>
      </c>
    </row>
    <row r="507" spans="1:5" ht="12.75">
      <c r="A507" s="13">
        <v>492</v>
      </c>
      <c r="B507">
        <v>4</v>
      </c>
      <c r="C507" s="14" t="s">
        <v>16</v>
      </c>
      <c r="D507">
        <v>4</v>
      </c>
      <c r="E507">
        <v>4</v>
      </c>
    </row>
    <row r="508" spans="1:5" ht="12.75">
      <c r="A508" s="13">
        <v>493</v>
      </c>
      <c r="B508" s="15" t="s">
        <v>21</v>
      </c>
      <c r="C508" s="12" t="s">
        <v>15</v>
      </c>
      <c r="D508">
        <v>11</v>
      </c>
      <c r="E508">
        <v>2</v>
      </c>
    </row>
    <row r="509" spans="1:5" ht="12.75">
      <c r="A509" s="13">
        <v>494</v>
      </c>
      <c r="B509" s="1">
        <v>7</v>
      </c>
      <c r="C509" s="12" t="s">
        <v>17</v>
      </c>
      <c r="D509">
        <v>7</v>
      </c>
      <c r="E509">
        <v>1</v>
      </c>
    </row>
    <row r="510" spans="1:5" ht="12.75">
      <c r="A510" s="13">
        <v>495</v>
      </c>
      <c r="B510">
        <v>3</v>
      </c>
      <c r="C510" s="14" t="s">
        <v>14</v>
      </c>
      <c r="D510">
        <v>3</v>
      </c>
      <c r="E510">
        <v>3</v>
      </c>
    </row>
    <row r="511" spans="1:5" ht="12.75">
      <c r="A511" s="13">
        <v>496</v>
      </c>
      <c r="B511">
        <v>8</v>
      </c>
      <c r="C511" s="14" t="s">
        <v>16</v>
      </c>
      <c r="D511">
        <v>8</v>
      </c>
      <c r="E511">
        <v>4</v>
      </c>
    </row>
    <row r="512" spans="1:5" ht="12.75">
      <c r="A512" s="13">
        <v>497</v>
      </c>
      <c r="B512">
        <v>3</v>
      </c>
      <c r="C512" s="14" t="s">
        <v>16</v>
      </c>
      <c r="D512">
        <v>3</v>
      </c>
      <c r="E512">
        <v>4</v>
      </c>
    </row>
    <row r="513" spans="1:5" ht="12.75">
      <c r="A513" s="13">
        <v>498</v>
      </c>
      <c r="B513" s="1">
        <v>6</v>
      </c>
      <c r="C513" s="12" t="s">
        <v>17</v>
      </c>
      <c r="D513">
        <v>6</v>
      </c>
      <c r="E513">
        <v>1</v>
      </c>
    </row>
    <row r="514" spans="1:5" ht="12.75">
      <c r="A514" s="13">
        <v>499</v>
      </c>
      <c r="B514" s="15" t="s">
        <v>19</v>
      </c>
      <c r="C514" s="12" t="s">
        <v>17</v>
      </c>
      <c r="D514">
        <v>12</v>
      </c>
      <c r="E514">
        <v>1</v>
      </c>
    </row>
    <row r="515" spans="1:5" ht="12.75">
      <c r="A515" s="13">
        <v>500</v>
      </c>
      <c r="B515" s="1" t="s">
        <v>20</v>
      </c>
      <c r="C515" s="12" t="s">
        <v>15</v>
      </c>
      <c r="D515">
        <v>1</v>
      </c>
      <c r="E515">
        <v>2</v>
      </c>
    </row>
    <row r="516" spans="1:5" ht="12.75">
      <c r="A516" s="13">
        <v>501</v>
      </c>
      <c r="B516" s="1">
        <v>10</v>
      </c>
      <c r="C516" s="12" t="s">
        <v>17</v>
      </c>
      <c r="D516">
        <v>10</v>
      </c>
      <c r="E516">
        <v>1</v>
      </c>
    </row>
    <row r="517" spans="1:5" ht="12.75">
      <c r="A517" s="13">
        <v>502</v>
      </c>
      <c r="B517" s="11" t="s">
        <v>18</v>
      </c>
      <c r="C517" s="14" t="s">
        <v>16</v>
      </c>
      <c r="D517">
        <v>13</v>
      </c>
      <c r="E517">
        <v>4</v>
      </c>
    </row>
    <row r="518" spans="1:5" ht="12.75">
      <c r="A518" s="13">
        <v>503</v>
      </c>
      <c r="B518">
        <v>6</v>
      </c>
      <c r="C518" s="14" t="s">
        <v>14</v>
      </c>
      <c r="D518">
        <v>6</v>
      </c>
      <c r="E518">
        <v>3</v>
      </c>
    </row>
    <row r="519" spans="1:5" ht="12.75">
      <c r="A519" s="13">
        <v>504</v>
      </c>
      <c r="B519">
        <v>8</v>
      </c>
      <c r="C519" s="14" t="s">
        <v>14</v>
      </c>
      <c r="D519">
        <v>8</v>
      </c>
      <c r="E519">
        <v>3</v>
      </c>
    </row>
    <row r="520" spans="1:5" ht="12.75">
      <c r="A520" s="13">
        <v>505</v>
      </c>
      <c r="B520" s="11" t="s">
        <v>21</v>
      </c>
      <c r="C520" s="14" t="s">
        <v>14</v>
      </c>
      <c r="D520">
        <v>11</v>
      </c>
      <c r="E520">
        <v>3</v>
      </c>
    </row>
    <row r="521" spans="1:5" ht="12.75">
      <c r="A521" s="13">
        <v>506</v>
      </c>
      <c r="B521" s="1" t="s">
        <v>20</v>
      </c>
      <c r="C521" s="12" t="s">
        <v>17</v>
      </c>
      <c r="D521">
        <v>1</v>
      </c>
      <c r="E521">
        <v>1</v>
      </c>
    </row>
    <row r="522" spans="1:5" ht="12.75">
      <c r="A522" s="13">
        <v>507</v>
      </c>
      <c r="B522" s="1">
        <v>10</v>
      </c>
      <c r="C522" s="12" t="s">
        <v>15</v>
      </c>
      <c r="D522">
        <v>10</v>
      </c>
      <c r="E522">
        <v>2</v>
      </c>
    </row>
    <row r="523" spans="1:5" ht="12.75">
      <c r="A523" s="13">
        <v>508</v>
      </c>
      <c r="B523" s="15" t="s">
        <v>18</v>
      </c>
      <c r="C523" s="12" t="s">
        <v>15</v>
      </c>
      <c r="D523">
        <v>13</v>
      </c>
      <c r="E523">
        <v>2</v>
      </c>
    </row>
    <row r="524" spans="1:5" ht="12.75">
      <c r="A524" s="13">
        <v>509</v>
      </c>
      <c r="B524">
        <v>2</v>
      </c>
      <c r="C524" s="14" t="s">
        <v>14</v>
      </c>
      <c r="D524">
        <v>2</v>
      </c>
      <c r="E524">
        <v>3</v>
      </c>
    </row>
    <row r="525" spans="1:5" ht="12.75">
      <c r="A525" s="13">
        <v>510</v>
      </c>
      <c r="B525">
        <v>7</v>
      </c>
      <c r="C525" s="14" t="s">
        <v>16</v>
      </c>
      <c r="D525">
        <v>7</v>
      </c>
      <c r="E525">
        <v>4</v>
      </c>
    </row>
    <row r="526" spans="1:5" ht="12.75">
      <c r="A526" s="13">
        <v>511</v>
      </c>
      <c r="B526" s="11" t="s">
        <v>19</v>
      </c>
      <c r="C526" s="14" t="s">
        <v>16</v>
      </c>
      <c r="D526">
        <v>12</v>
      </c>
      <c r="E526">
        <v>4</v>
      </c>
    </row>
    <row r="527" spans="1:5" ht="12.75">
      <c r="A527" s="13">
        <v>512</v>
      </c>
      <c r="B527" t="s">
        <v>20</v>
      </c>
      <c r="C527" s="14" t="s">
        <v>16</v>
      </c>
      <c r="D527">
        <v>1</v>
      </c>
      <c r="E527">
        <v>4</v>
      </c>
    </row>
    <row r="528" spans="1:5" ht="12.75">
      <c r="A528" s="13">
        <v>513</v>
      </c>
      <c r="B528" s="1">
        <v>8</v>
      </c>
      <c r="C528" s="12" t="s">
        <v>17</v>
      </c>
      <c r="D528">
        <v>8</v>
      </c>
      <c r="E528">
        <v>1</v>
      </c>
    </row>
    <row r="529" spans="1:5" ht="12.75">
      <c r="A529" s="13">
        <v>514</v>
      </c>
      <c r="B529" s="1">
        <v>4</v>
      </c>
      <c r="C529" s="12" t="s">
        <v>17</v>
      </c>
      <c r="D529">
        <v>4</v>
      </c>
      <c r="E529">
        <v>1</v>
      </c>
    </row>
    <row r="530" spans="1:5" ht="12.75">
      <c r="A530" s="13">
        <v>515</v>
      </c>
      <c r="B530">
        <v>9</v>
      </c>
      <c r="C530" s="14" t="s">
        <v>14</v>
      </c>
      <c r="D530">
        <v>9</v>
      </c>
      <c r="E530">
        <v>3</v>
      </c>
    </row>
    <row r="531" spans="1:5" ht="12.75">
      <c r="A531" s="13">
        <v>516</v>
      </c>
      <c r="B531" s="11" t="s">
        <v>18</v>
      </c>
      <c r="C531" s="14" t="s">
        <v>14</v>
      </c>
      <c r="D531">
        <v>13</v>
      </c>
      <c r="E531">
        <v>3</v>
      </c>
    </row>
    <row r="532" spans="1:5" ht="12.75">
      <c r="A532" s="13">
        <v>517</v>
      </c>
      <c r="B532" s="1">
        <v>8</v>
      </c>
      <c r="C532" s="12" t="s">
        <v>15</v>
      </c>
      <c r="D532">
        <v>8</v>
      </c>
      <c r="E532">
        <v>2</v>
      </c>
    </row>
    <row r="533" spans="1:5" ht="12.75">
      <c r="A533" s="13">
        <v>518</v>
      </c>
      <c r="B533" s="11" t="s">
        <v>19</v>
      </c>
      <c r="C533" s="14" t="s">
        <v>14</v>
      </c>
      <c r="D533">
        <v>12</v>
      </c>
      <c r="E533">
        <v>3</v>
      </c>
    </row>
    <row r="534" spans="1:5" ht="12.75">
      <c r="A534" s="13">
        <v>519</v>
      </c>
      <c r="B534" s="1">
        <v>4</v>
      </c>
      <c r="C534" s="12" t="s">
        <v>15</v>
      </c>
      <c r="D534">
        <v>4</v>
      </c>
      <c r="E534">
        <v>2</v>
      </c>
    </row>
    <row r="535" spans="1:5" ht="12.75">
      <c r="A535" s="13">
        <v>520</v>
      </c>
      <c r="B535">
        <v>5</v>
      </c>
      <c r="C535" s="14" t="s">
        <v>14</v>
      </c>
      <c r="D535">
        <v>5</v>
      </c>
      <c r="E535">
        <v>3</v>
      </c>
    </row>
    <row r="536" spans="1:6" ht="12.75">
      <c r="A536" s="13">
        <v>521</v>
      </c>
      <c r="B536">
        <v>8</v>
      </c>
      <c r="C536" s="14" t="s">
        <v>16</v>
      </c>
      <c r="D536">
        <v>8</v>
      </c>
      <c r="E536">
        <v>4</v>
      </c>
      <c r="F536">
        <v>0.0013524802775199962</v>
      </c>
    </row>
    <row r="537" spans="1:6" ht="12.75">
      <c r="A537" s="13">
        <v>522</v>
      </c>
      <c r="B537" s="1">
        <v>3</v>
      </c>
      <c r="C537" s="12" t="s">
        <v>15</v>
      </c>
      <c r="D537">
        <v>3</v>
      </c>
      <c r="E537">
        <v>2</v>
      </c>
      <c r="F537">
        <v>0.023712875318939952</v>
      </c>
    </row>
    <row r="538" spans="1:6" ht="12.75">
      <c r="A538" s="13">
        <v>523</v>
      </c>
      <c r="B538" s="1">
        <v>6</v>
      </c>
      <c r="C538" s="12" t="s">
        <v>15</v>
      </c>
      <c r="D538">
        <v>6</v>
      </c>
      <c r="E538">
        <v>2</v>
      </c>
      <c r="F538">
        <v>0.03538087836350767</v>
      </c>
    </row>
    <row r="539" spans="1:6" ht="12.75">
      <c r="A539" s="13">
        <v>524</v>
      </c>
      <c r="B539">
        <v>5</v>
      </c>
      <c r="C539" s="14" t="s">
        <v>16</v>
      </c>
      <c r="D539">
        <v>5</v>
      </c>
      <c r="E539">
        <v>4</v>
      </c>
      <c r="F539">
        <v>0.08290841021795359</v>
      </c>
    </row>
    <row r="540" spans="1:6" ht="12.75">
      <c r="A540" s="13">
        <v>525</v>
      </c>
      <c r="B540" s="15" t="s">
        <v>18</v>
      </c>
      <c r="C540" s="12" t="s">
        <v>17</v>
      </c>
      <c r="D540">
        <v>13</v>
      </c>
      <c r="E540">
        <v>1</v>
      </c>
      <c r="F540">
        <v>0.09547550730927007</v>
      </c>
    </row>
    <row r="541" spans="1:6" ht="12.75">
      <c r="A541" s="13">
        <v>526</v>
      </c>
      <c r="B541" s="1">
        <v>10</v>
      </c>
      <c r="C541" s="12" t="s">
        <v>15</v>
      </c>
      <c r="D541">
        <v>10</v>
      </c>
      <c r="E541">
        <v>2</v>
      </c>
      <c r="F541">
        <v>0.1369730500537254</v>
      </c>
    </row>
    <row r="542" spans="1:6" ht="12.75">
      <c r="A542" s="13">
        <v>527</v>
      </c>
      <c r="B542" s="1">
        <v>5</v>
      </c>
      <c r="C542" s="12" t="s">
        <v>17</v>
      </c>
      <c r="D542">
        <v>5</v>
      </c>
      <c r="E542">
        <v>1</v>
      </c>
      <c r="F542">
        <v>0.15862054636751033</v>
      </c>
    </row>
    <row r="543" spans="1:6" ht="12.75">
      <c r="A543" s="13">
        <v>528</v>
      </c>
      <c r="B543">
        <v>10</v>
      </c>
      <c r="C543" s="14" t="s">
        <v>14</v>
      </c>
      <c r="D543">
        <v>10</v>
      </c>
      <c r="E543">
        <v>3</v>
      </c>
      <c r="F543">
        <v>0.159941963698226</v>
      </c>
    </row>
    <row r="544" spans="1:6" ht="12.75">
      <c r="A544" s="13">
        <v>529</v>
      </c>
      <c r="B544">
        <v>7</v>
      </c>
      <c r="C544" s="14" t="s">
        <v>14</v>
      </c>
      <c r="D544">
        <v>7</v>
      </c>
      <c r="E544">
        <v>3</v>
      </c>
      <c r="F544">
        <v>0.16509731660113713</v>
      </c>
    </row>
    <row r="545" spans="1:6" ht="12.75">
      <c r="A545" s="13">
        <v>530</v>
      </c>
      <c r="B545" s="1" t="s">
        <v>20</v>
      </c>
      <c r="C545" s="12" t="s">
        <v>15</v>
      </c>
      <c r="D545">
        <v>1</v>
      </c>
      <c r="E545">
        <v>2</v>
      </c>
      <c r="F545">
        <v>0.1992835163762745</v>
      </c>
    </row>
    <row r="546" spans="1:6" ht="12.75">
      <c r="A546" s="13">
        <v>531</v>
      </c>
      <c r="B546" s="1" t="s">
        <v>20</v>
      </c>
      <c r="C546" s="12" t="s">
        <v>17</v>
      </c>
      <c r="D546">
        <v>1</v>
      </c>
      <c r="E546">
        <v>1</v>
      </c>
      <c r="F546">
        <v>0.20492677005764515</v>
      </c>
    </row>
    <row r="547" spans="1:6" ht="12.75">
      <c r="A547" s="13">
        <v>532</v>
      </c>
      <c r="B547" s="1">
        <v>5</v>
      </c>
      <c r="C547" s="12" t="s">
        <v>15</v>
      </c>
      <c r="D547">
        <v>5</v>
      </c>
      <c r="E547">
        <v>2</v>
      </c>
      <c r="F547">
        <v>0.30456377655259903</v>
      </c>
    </row>
    <row r="548" spans="1:6" ht="12.75">
      <c r="A548" s="13">
        <v>533</v>
      </c>
      <c r="B548">
        <v>3</v>
      </c>
      <c r="C548" s="14" t="s">
        <v>14</v>
      </c>
      <c r="D548">
        <v>3</v>
      </c>
      <c r="E548">
        <v>3</v>
      </c>
      <c r="F548">
        <v>0.31098198856469317</v>
      </c>
    </row>
    <row r="549" spans="1:6" ht="12.75">
      <c r="A549" s="13">
        <v>534</v>
      </c>
      <c r="B549" t="s">
        <v>20</v>
      </c>
      <c r="C549" s="14" t="s">
        <v>14</v>
      </c>
      <c r="D549">
        <v>1</v>
      </c>
      <c r="E549">
        <v>3</v>
      </c>
      <c r="F549">
        <v>0.31261124968658205</v>
      </c>
    </row>
    <row r="550" spans="1:6" ht="12.75">
      <c r="A550" s="13">
        <v>535</v>
      </c>
      <c r="B550" s="15" t="s">
        <v>21</v>
      </c>
      <c r="C550" s="12" t="s">
        <v>17</v>
      </c>
      <c r="D550">
        <v>11</v>
      </c>
      <c r="E550">
        <v>1</v>
      </c>
      <c r="F550">
        <v>0.3321765230750773</v>
      </c>
    </row>
    <row r="551" spans="1:6" ht="12.75">
      <c r="A551" s="13">
        <v>536</v>
      </c>
      <c r="B551" s="1">
        <v>3</v>
      </c>
      <c r="C551" s="12" t="s">
        <v>17</v>
      </c>
      <c r="D551">
        <v>3</v>
      </c>
      <c r="E551">
        <v>1</v>
      </c>
      <c r="F551">
        <v>0.3360841337797069</v>
      </c>
    </row>
    <row r="552" spans="1:6" ht="12.75">
      <c r="A552" s="13">
        <v>537</v>
      </c>
      <c r="B552" s="1">
        <v>8</v>
      </c>
      <c r="C552" s="12" t="s">
        <v>15</v>
      </c>
      <c r="D552">
        <v>8</v>
      </c>
      <c r="E552">
        <v>2</v>
      </c>
      <c r="F552">
        <v>0.35785797338829095</v>
      </c>
    </row>
    <row r="553" spans="1:6" ht="12.75">
      <c r="A553" s="13">
        <v>538</v>
      </c>
      <c r="B553" s="1">
        <v>7</v>
      </c>
      <c r="C553" s="12" t="s">
        <v>17</v>
      </c>
      <c r="D553">
        <v>7</v>
      </c>
      <c r="E553">
        <v>1</v>
      </c>
      <c r="F553">
        <v>0.3654366938516038</v>
      </c>
    </row>
    <row r="554" spans="1:6" ht="12.75">
      <c r="A554" s="13">
        <v>539</v>
      </c>
      <c r="B554" s="11" t="s">
        <v>19</v>
      </c>
      <c r="C554" s="14" t="s">
        <v>14</v>
      </c>
      <c r="D554">
        <v>12</v>
      </c>
      <c r="E554">
        <v>3</v>
      </c>
      <c r="F554">
        <v>0.3664101719223025</v>
      </c>
    </row>
    <row r="555" spans="1:6" ht="12.75">
      <c r="A555" s="13">
        <v>540</v>
      </c>
      <c r="B555" s="11" t="s">
        <v>21</v>
      </c>
      <c r="C555" s="14" t="s">
        <v>14</v>
      </c>
      <c r="D555">
        <v>11</v>
      </c>
      <c r="E555">
        <v>3</v>
      </c>
      <c r="F555">
        <v>0.3747413313919179</v>
      </c>
    </row>
    <row r="556" spans="1:6" ht="12.75">
      <c r="A556" s="13">
        <v>541</v>
      </c>
      <c r="B556">
        <v>9</v>
      </c>
      <c r="C556" s="14" t="s">
        <v>14</v>
      </c>
      <c r="D556">
        <v>9</v>
      </c>
      <c r="E556">
        <v>3</v>
      </c>
      <c r="F556">
        <v>0.39402970087559375</v>
      </c>
    </row>
    <row r="557" spans="1:6" ht="12.75">
      <c r="A557" s="13">
        <v>542</v>
      </c>
      <c r="B557" s="1">
        <v>2</v>
      </c>
      <c r="C557" s="12" t="s">
        <v>15</v>
      </c>
      <c r="D557">
        <v>2</v>
      </c>
      <c r="E557">
        <v>2</v>
      </c>
      <c r="F557">
        <v>0.4236515776371348</v>
      </c>
    </row>
    <row r="558" spans="1:6" ht="12.75">
      <c r="A558" s="13">
        <v>543</v>
      </c>
      <c r="B558" s="15" t="s">
        <v>18</v>
      </c>
      <c r="C558" s="12" t="s">
        <v>15</v>
      </c>
      <c r="D558">
        <v>13</v>
      </c>
      <c r="E558">
        <v>2</v>
      </c>
      <c r="F558">
        <v>0.43071985082869</v>
      </c>
    </row>
    <row r="559" spans="1:6" ht="12.75">
      <c r="A559" s="13">
        <v>544</v>
      </c>
      <c r="B559">
        <v>4</v>
      </c>
      <c r="C559" s="14" t="s">
        <v>16</v>
      </c>
      <c r="D559">
        <v>4</v>
      </c>
      <c r="E559">
        <v>4</v>
      </c>
      <c r="F559">
        <v>0.45482375052218343</v>
      </c>
    </row>
    <row r="560" spans="1:6" ht="12.75">
      <c r="A560" s="13">
        <v>545</v>
      </c>
      <c r="B560">
        <v>2</v>
      </c>
      <c r="C560" s="14" t="s">
        <v>14</v>
      </c>
      <c r="D560">
        <v>2</v>
      </c>
      <c r="E560">
        <v>3</v>
      </c>
      <c r="F560">
        <v>0.4940358055238829</v>
      </c>
    </row>
    <row r="561" spans="1:6" ht="12.75">
      <c r="A561" s="13">
        <v>546</v>
      </c>
      <c r="B561">
        <v>2</v>
      </c>
      <c r="C561" s="14" t="s">
        <v>16</v>
      </c>
      <c r="D561">
        <v>2</v>
      </c>
      <c r="E561">
        <v>4</v>
      </c>
      <c r="F561">
        <v>0.5169601203339576</v>
      </c>
    </row>
    <row r="562" spans="1:6" ht="12.75">
      <c r="A562" s="13">
        <v>547</v>
      </c>
      <c r="B562" s="15" t="s">
        <v>19</v>
      </c>
      <c r="C562" s="12" t="s">
        <v>15</v>
      </c>
      <c r="D562">
        <v>12</v>
      </c>
      <c r="E562">
        <v>2</v>
      </c>
      <c r="F562">
        <v>0.5178645039758036</v>
      </c>
    </row>
    <row r="563" spans="1:6" ht="12.75">
      <c r="A563" s="13">
        <v>548</v>
      </c>
      <c r="B563" s="1">
        <v>7</v>
      </c>
      <c r="C563" s="12" t="s">
        <v>15</v>
      </c>
      <c r="D563">
        <v>7</v>
      </c>
      <c r="E563">
        <v>2</v>
      </c>
      <c r="F563">
        <v>0.5231515712666956</v>
      </c>
    </row>
    <row r="564" spans="1:6" ht="12.75">
      <c r="A564" s="13">
        <v>549</v>
      </c>
      <c r="B564" s="11" t="s">
        <v>21</v>
      </c>
      <c r="C564" s="14" t="s">
        <v>16</v>
      </c>
      <c r="D564">
        <v>11</v>
      </c>
      <c r="E564">
        <v>4</v>
      </c>
      <c r="F564">
        <v>0.5459426000256751</v>
      </c>
    </row>
    <row r="565" spans="1:6" ht="12.75">
      <c r="A565" s="13">
        <v>550</v>
      </c>
      <c r="B565">
        <v>10</v>
      </c>
      <c r="C565" s="14" t="s">
        <v>16</v>
      </c>
      <c r="D565">
        <v>10</v>
      </c>
      <c r="E565">
        <v>4</v>
      </c>
      <c r="F565">
        <v>0.5752183477090753</v>
      </c>
    </row>
    <row r="566" spans="1:6" ht="12.75">
      <c r="A566" s="13">
        <v>551</v>
      </c>
      <c r="B566" s="1">
        <v>6</v>
      </c>
      <c r="C566" s="12" t="s">
        <v>17</v>
      </c>
      <c r="D566">
        <v>6</v>
      </c>
      <c r="E566">
        <v>1</v>
      </c>
      <c r="F566">
        <v>0.578860971364429</v>
      </c>
    </row>
    <row r="567" spans="1:6" ht="12.75">
      <c r="A567" s="13">
        <v>552</v>
      </c>
      <c r="B567">
        <v>7</v>
      </c>
      <c r="C567" s="14" t="s">
        <v>16</v>
      </c>
      <c r="D567">
        <v>7</v>
      </c>
      <c r="E567">
        <v>4</v>
      </c>
      <c r="F567">
        <v>0.584327054970907</v>
      </c>
    </row>
    <row r="568" spans="1:6" ht="12.75">
      <c r="A568" s="13">
        <v>553</v>
      </c>
      <c r="B568" s="1">
        <v>9</v>
      </c>
      <c r="C568" s="12" t="s">
        <v>15</v>
      </c>
      <c r="D568">
        <v>9</v>
      </c>
      <c r="E568">
        <v>2</v>
      </c>
      <c r="F568">
        <v>0.6320733397677933</v>
      </c>
    </row>
    <row r="569" spans="1:6" ht="12.75">
      <c r="A569" s="13">
        <v>554</v>
      </c>
      <c r="B569" t="s">
        <v>20</v>
      </c>
      <c r="C569" s="14" t="s">
        <v>16</v>
      </c>
      <c r="D569">
        <v>1</v>
      </c>
      <c r="E569">
        <v>4</v>
      </c>
      <c r="F569">
        <v>0.6534275353397074</v>
      </c>
    </row>
    <row r="570" spans="1:6" ht="12.75">
      <c r="A570" s="13">
        <v>555</v>
      </c>
      <c r="B570" s="1">
        <v>8</v>
      </c>
      <c r="C570" s="12" t="s">
        <v>17</v>
      </c>
      <c r="D570">
        <v>8</v>
      </c>
      <c r="E570">
        <v>1</v>
      </c>
      <c r="F570">
        <v>0.6869334080088556</v>
      </c>
    </row>
    <row r="571" spans="1:6" ht="12.75">
      <c r="A571" s="13">
        <v>556</v>
      </c>
      <c r="B571" s="1">
        <v>9</v>
      </c>
      <c r="C571" s="12" t="s">
        <v>17</v>
      </c>
      <c r="D571">
        <v>9</v>
      </c>
      <c r="E571">
        <v>1</v>
      </c>
      <c r="F571">
        <v>0.6951170132192148</v>
      </c>
    </row>
    <row r="572" spans="1:6" ht="12.75">
      <c r="A572" s="13">
        <v>557</v>
      </c>
      <c r="B572" s="15" t="s">
        <v>19</v>
      </c>
      <c r="C572" s="12" t="s">
        <v>17</v>
      </c>
      <c r="D572">
        <v>12</v>
      </c>
      <c r="E572">
        <v>1</v>
      </c>
      <c r="F572">
        <v>0.6993628042496018</v>
      </c>
    </row>
    <row r="573" spans="1:6" ht="12.75">
      <c r="A573" s="13">
        <v>558</v>
      </c>
      <c r="B573" s="1">
        <v>4</v>
      </c>
      <c r="C573" s="12" t="s">
        <v>17</v>
      </c>
      <c r="D573">
        <v>4</v>
      </c>
      <c r="E573">
        <v>1</v>
      </c>
      <c r="F573">
        <v>0.7107166902518784</v>
      </c>
    </row>
    <row r="574" spans="1:6" ht="12.75">
      <c r="A574" s="13">
        <v>559</v>
      </c>
      <c r="B574">
        <v>4</v>
      </c>
      <c r="C574" s="14" t="s">
        <v>14</v>
      </c>
      <c r="D574">
        <v>4</v>
      </c>
      <c r="E574">
        <v>3</v>
      </c>
      <c r="F574">
        <v>0.7172571736789406</v>
      </c>
    </row>
    <row r="575" spans="1:6" ht="12.75">
      <c r="A575" s="13">
        <v>560</v>
      </c>
      <c r="B575" s="1">
        <v>10</v>
      </c>
      <c r="C575" s="12" t="s">
        <v>17</v>
      </c>
      <c r="D575">
        <v>10</v>
      </c>
      <c r="E575">
        <v>1</v>
      </c>
      <c r="F575">
        <v>0.7256254489330378</v>
      </c>
    </row>
    <row r="576" spans="1:6" ht="12.75">
      <c r="A576" s="13">
        <v>561</v>
      </c>
      <c r="B576" s="1">
        <v>4</v>
      </c>
      <c r="C576" s="12" t="s">
        <v>15</v>
      </c>
      <c r="D576">
        <v>4</v>
      </c>
      <c r="E576">
        <v>2</v>
      </c>
      <c r="F576">
        <v>0.7344836464054281</v>
      </c>
    </row>
    <row r="577" spans="1:6" ht="12.75">
      <c r="A577" s="13">
        <v>562</v>
      </c>
      <c r="B577">
        <v>3</v>
      </c>
      <c r="C577" s="14" t="s">
        <v>16</v>
      </c>
      <c r="D577">
        <v>3</v>
      </c>
      <c r="E577">
        <v>4</v>
      </c>
      <c r="F577">
        <v>0.7971357361329863</v>
      </c>
    </row>
    <row r="578" spans="1:6" ht="12.75">
      <c r="A578" s="13">
        <v>563</v>
      </c>
      <c r="B578" s="15" t="s">
        <v>21</v>
      </c>
      <c r="C578" s="12" t="s">
        <v>15</v>
      </c>
      <c r="D578">
        <v>11</v>
      </c>
      <c r="E578">
        <v>2</v>
      </c>
      <c r="F578">
        <v>0.8035968594983993</v>
      </c>
    </row>
    <row r="579" spans="1:6" ht="12.75">
      <c r="A579" s="13">
        <v>564</v>
      </c>
      <c r="B579">
        <v>5</v>
      </c>
      <c r="C579" s="14" t="s">
        <v>14</v>
      </c>
      <c r="D579">
        <v>5</v>
      </c>
      <c r="E579">
        <v>3</v>
      </c>
      <c r="F579">
        <v>0.8762842843413478</v>
      </c>
    </row>
    <row r="580" spans="1:6" ht="12.75">
      <c r="A580" s="13">
        <v>565</v>
      </c>
      <c r="B580" s="11" t="s">
        <v>18</v>
      </c>
      <c r="C580" s="14" t="s">
        <v>14</v>
      </c>
      <c r="D580">
        <v>13</v>
      </c>
      <c r="E580">
        <v>3</v>
      </c>
      <c r="F580">
        <v>0.8813915620581803</v>
      </c>
    </row>
    <row r="581" spans="1:6" ht="12.75">
      <c r="A581" s="13">
        <v>566</v>
      </c>
      <c r="B581">
        <v>8</v>
      </c>
      <c r="C581" s="14" t="s">
        <v>14</v>
      </c>
      <c r="D581">
        <v>8</v>
      </c>
      <c r="E581">
        <v>3</v>
      </c>
      <c r="F581">
        <v>0.887333869277434</v>
      </c>
    </row>
    <row r="582" spans="1:6" ht="12.75">
      <c r="A582" s="13">
        <v>567</v>
      </c>
      <c r="B582">
        <v>6</v>
      </c>
      <c r="C582" s="14" t="s">
        <v>16</v>
      </c>
      <c r="D582">
        <v>6</v>
      </c>
      <c r="E582">
        <v>4</v>
      </c>
      <c r="F582">
        <v>0.8934709743007803</v>
      </c>
    </row>
    <row r="583" spans="1:6" ht="12.75">
      <c r="A583" s="13">
        <v>568</v>
      </c>
      <c r="B583">
        <v>9</v>
      </c>
      <c r="C583" s="14" t="s">
        <v>16</v>
      </c>
      <c r="D583">
        <v>9</v>
      </c>
      <c r="E583">
        <v>4</v>
      </c>
      <c r="F583">
        <v>0.8936048505016345</v>
      </c>
    </row>
    <row r="584" spans="1:6" ht="12.75">
      <c r="A584" s="13">
        <v>569</v>
      </c>
      <c r="B584" s="11" t="s">
        <v>19</v>
      </c>
      <c r="C584" s="14" t="s">
        <v>16</v>
      </c>
      <c r="D584">
        <v>12</v>
      </c>
      <c r="E584">
        <v>4</v>
      </c>
      <c r="F584">
        <v>0.9136018521548945</v>
      </c>
    </row>
    <row r="585" spans="1:6" ht="12.75">
      <c r="A585" s="13">
        <v>570</v>
      </c>
      <c r="B585" s="1">
        <v>2</v>
      </c>
      <c r="C585" s="12" t="s">
        <v>17</v>
      </c>
      <c r="D585">
        <v>2</v>
      </c>
      <c r="E585">
        <v>1</v>
      </c>
      <c r="F585">
        <v>0.955513825908735</v>
      </c>
    </row>
    <row r="586" spans="1:6" ht="12.75">
      <c r="A586" s="13">
        <v>571</v>
      </c>
      <c r="B586">
        <v>6</v>
      </c>
      <c r="C586" s="14" t="s">
        <v>14</v>
      </c>
      <c r="D586">
        <v>6</v>
      </c>
      <c r="E586">
        <v>3</v>
      </c>
      <c r="F586">
        <v>0.9770192992061884</v>
      </c>
    </row>
    <row r="587" spans="1:6" ht="12.75">
      <c r="A587" s="13">
        <v>572</v>
      </c>
      <c r="B587" s="11" t="s">
        <v>18</v>
      </c>
      <c r="C587" s="14" t="s">
        <v>16</v>
      </c>
      <c r="D587">
        <v>13</v>
      </c>
      <c r="E587">
        <v>4</v>
      </c>
      <c r="F587">
        <v>0.989765607962962</v>
      </c>
    </row>
    <row r="588" spans="1:6" ht="12.75">
      <c r="A588" s="13">
        <v>573</v>
      </c>
      <c r="B588" s="15" t="s">
        <v>21</v>
      </c>
      <c r="C588" s="12" t="s">
        <v>17</v>
      </c>
      <c r="D588">
        <v>11</v>
      </c>
      <c r="E588">
        <v>1</v>
      </c>
      <c r="F588">
        <v>0.0075150069569502875</v>
      </c>
    </row>
    <row r="589" spans="1:6" ht="12.75">
      <c r="A589" s="13">
        <v>574</v>
      </c>
      <c r="B589" s="15" t="s">
        <v>18</v>
      </c>
      <c r="C589" s="12" t="s">
        <v>15</v>
      </c>
      <c r="D589">
        <v>13</v>
      </c>
      <c r="E589">
        <v>2</v>
      </c>
      <c r="F589">
        <v>0.011712651131910778</v>
      </c>
    </row>
    <row r="590" spans="1:6" ht="12.75">
      <c r="A590" s="13">
        <v>575</v>
      </c>
      <c r="B590" s="11" t="s">
        <v>18</v>
      </c>
      <c r="C590" s="14" t="s">
        <v>14</v>
      </c>
      <c r="D590">
        <v>13</v>
      </c>
      <c r="E590">
        <v>3</v>
      </c>
      <c r="F590">
        <v>0.01621032420877383</v>
      </c>
    </row>
    <row r="591" spans="1:6" ht="12.75">
      <c r="A591" s="13">
        <v>576</v>
      </c>
      <c r="B591" s="1">
        <v>10</v>
      </c>
      <c r="C591" s="12" t="s">
        <v>17</v>
      </c>
      <c r="D591">
        <v>10</v>
      </c>
      <c r="E591">
        <v>1</v>
      </c>
      <c r="F591">
        <v>0.04883401595650394</v>
      </c>
    </row>
    <row r="592" spans="1:6" ht="12.75">
      <c r="A592" s="13">
        <v>577</v>
      </c>
      <c r="B592">
        <v>10</v>
      </c>
      <c r="C592" s="14" t="s">
        <v>14</v>
      </c>
      <c r="D592">
        <v>10</v>
      </c>
      <c r="E592">
        <v>3</v>
      </c>
      <c r="F592">
        <v>0.07475495803501553</v>
      </c>
    </row>
    <row r="593" spans="1:6" ht="12.75">
      <c r="A593" s="13">
        <v>578</v>
      </c>
      <c r="B593" s="1">
        <v>7</v>
      </c>
      <c r="C593" s="12" t="s">
        <v>15</v>
      </c>
      <c r="D593">
        <v>7</v>
      </c>
      <c r="E593">
        <v>2</v>
      </c>
      <c r="F593">
        <v>0.08680685810192657</v>
      </c>
    </row>
    <row r="594" spans="1:6" ht="12.75">
      <c r="A594" s="13">
        <v>579</v>
      </c>
      <c r="B594">
        <v>8</v>
      </c>
      <c r="C594" s="14" t="s">
        <v>16</v>
      </c>
      <c r="D594">
        <v>8</v>
      </c>
      <c r="E594">
        <v>4</v>
      </c>
      <c r="F594">
        <v>0.09784421172141577</v>
      </c>
    </row>
    <row r="595" spans="1:6" ht="12.75">
      <c r="A595" s="13">
        <v>580</v>
      </c>
      <c r="B595" t="s">
        <v>20</v>
      </c>
      <c r="C595" s="14" t="s">
        <v>16</v>
      </c>
      <c r="D595">
        <v>1</v>
      </c>
      <c r="E595">
        <v>4</v>
      </c>
      <c r="F595">
        <v>0.09786359804489853</v>
      </c>
    </row>
    <row r="596" spans="1:6" ht="12.75">
      <c r="A596" s="13">
        <v>581</v>
      </c>
      <c r="B596" s="1">
        <v>7</v>
      </c>
      <c r="C596" s="12" t="s">
        <v>17</v>
      </c>
      <c r="D596">
        <v>7</v>
      </c>
      <c r="E596">
        <v>1</v>
      </c>
      <c r="F596">
        <v>0.11121711956519498</v>
      </c>
    </row>
    <row r="597" spans="1:6" ht="12.75">
      <c r="A597" s="13">
        <v>582</v>
      </c>
      <c r="B597" s="15" t="s">
        <v>19</v>
      </c>
      <c r="C597" s="12" t="s">
        <v>17</v>
      </c>
      <c r="D597">
        <v>12</v>
      </c>
      <c r="E597">
        <v>1</v>
      </c>
      <c r="F597">
        <v>0.11943852065998861</v>
      </c>
    </row>
    <row r="598" spans="1:6" ht="12.75">
      <c r="A598" s="13">
        <v>583</v>
      </c>
      <c r="B598" s="1" t="s">
        <v>20</v>
      </c>
      <c r="C598" s="12" t="s">
        <v>15</v>
      </c>
      <c r="D598">
        <v>1</v>
      </c>
      <c r="E598">
        <v>2</v>
      </c>
      <c r="F598">
        <v>0.1393303160243235</v>
      </c>
    </row>
    <row r="599" spans="1:6" ht="12.75">
      <c r="A599" s="13">
        <v>584</v>
      </c>
      <c r="B599" s="1">
        <v>9</v>
      </c>
      <c r="C599" s="12" t="s">
        <v>15</v>
      </c>
      <c r="D599">
        <v>9</v>
      </c>
      <c r="E599">
        <v>2</v>
      </c>
      <c r="F599">
        <v>0.16302537223830527</v>
      </c>
    </row>
    <row r="600" spans="1:6" ht="12.75">
      <c r="A600" s="13">
        <v>585</v>
      </c>
      <c r="B600">
        <v>3</v>
      </c>
      <c r="C600" s="14" t="s">
        <v>16</v>
      </c>
      <c r="D600">
        <v>3</v>
      </c>
      <c r="E600">
        <v>4</v>
      </c>
      <c r="F600">
        <v>0.21703840174815636</v>
      </c>
    </row>
    <row r="601" spans="1:6" ht="12.75">
      <c r="A601" s="13">
        <v>586</v>
      </c>
      <c r="B601" s="1">
        <v>4</v>
      </c>
      <c r="C601" s="12" t="s">
        <v>15</v>
      </c>
      <c r="D601">
        <v>4</v>
      </c>
      <c r="E601">
        <v>2</v>
      </c>
      <c r="F601">
        <v>0.24049348707850982</v>
      </c>
    </row>
    <row r="602" spans="1:6" ht="12.75">
      <c r="A602" s="13">
        <v>587</v>
      </c>
      <c r="B602" s="1">
        <v>9</v>
      </c>
      <c r="C602" s="12" t="s">
        <v>17</v>
      </c>
      <c r="D602">
        <v>9</v>
      </c>
      <c r="E602">
        <v>1</v>
      </c>
      <c r="F602">
        <v>0.2412737664957551</v>
      </c>
    </row>
    <row r="603" spans="1:6" ht="12.75">
      <c r="A603" s="13">
        <v>588</v>
      </c>
      <c r="B603">
        <v>4</v>
      </c>
      <c r="C603" s="14" t="s">
        <v>16</v>
      </c>
      <c r="D603">
        <v>4</v>
      </c>
      <c r="E603">
        <v>4</v>
      </c>
      <c r="F603">
        <v>0.2796928447162239</v>
      </c>
    </row>
    <row r="604" spans="1:6" ht="12.75">
      <c r="A604" s="13">
        <v>589</v>
      </c>
      <c r="B604">
        <v>2</v>
      </c>
      <c r="C604" s="14" t="s">
        <v>16</v>
      </c>
      <c r="D604">
        <v>2</v>
      </c>
      <c r="E604">
        <v>4</v>
      </c>
      <c r="F604">
        <v>0.2835077523960188</v>
      </c>
    </row>
    <row r="605" spans="1:6" ht="12.75">
      <c r="A605" s="13">
        <v>590</v>
      </c>
      <c r="B605" s="1">
        <v>5</v>
      </c>
      <c r="C605" s="12" t="s">
        <v>17</v>
      </c>
      <c r="D605">
        <v>5</v>
      </c>
      <c r="E605">
        <v>1</v>
      </c>
      <c r="F605">
        <v>0.29052220323075506</v>
      </c>
    </row>
    <row r="606" spans="1:6" ht="12.75">
      <c r="A606" s="13">
        <v>591</v>
      </c>
      <c r="B606" s="1">
        <v>8</v>
      </c>
      <c r="C606" s="12" t="s">
        <v>15</v>
      </c>
      <c r="D606">
        <v>8</v>
      </c>
      <c r="E606">
        <v>2</v>
      </c>
      <c r="F606">
        <v>0.3123622073794463</v>
      </c>
    </row>
    <row r="607" spans="1:6" ht="12.75">
      <c r="A607" s="13">
        <v>592</v>
      </c>
      <c r="B607">
        <v>9</v>
      </c>
      <c r="C607" s="14" t="s">
        <v>16</v>
      </c>
      <c r="D607">
        <v>9</v>
      </c>
      <c r="E607">
        <v>4</v>
      </c>
      <c r="F607">
        <v>0.32972339894841823</v>
      </c>
    </row>
    <row r="608" spans="1:6" ht="12.75">
      <c r="A608" s="13">
        <v>593</v>
      </c>
      <c r="B608" t="s">
        <v>20</v>
      </c>
      <c r="C608" s="14" t="s">
        <v>14</v>
      </c>
      <c r="D608">
        <v>1</v>
      </c>
      <c r="E608">
        <v>3</v>
      </c>
      <c r="F608">
        <v>0.37976986188750533</v>
      </c>
    </row>
    <row r="609" spans="1:6" ht="12.75">
      <c r="A609" s="13">
        <v>594</v>
      </c>
      <c r="B609" s="1">
        <v>2</v>
      </c>
      <c r="C609" s="12" t="s">
        <v>17</v>
      </c>
      <c r="D609">
        <v>2</v>
      </c>
      <c r="E609">
        <v>1</v>
      </c>
      <c r="F609">
        <v>0.4129210543677818</v>
      </c>
    </row>
    <row r="610" spans="1:6" ht="12.75">
      <c r="A610" s="13">
        <v>595</v>
      </c>
      <c r="B610" s="1">
        <v>6</v>
      </c>
      <c r="C610" s="12" t="s">
        <v>17</v>
      </c>
      <c r="D610">
        <v>6</v>
      </c>
      <c r="E610">
        <v>1</v>
      </c>
      <c r="F610">
        <v>0.4248280724154734</v>
      </c>
    </row>
    <row r="611" spans="1:6" ht="12.75">
      <c r="A611" s="13">
        <v>596</v>
      </c>
      <c r="B611" s="15" t="s">
        <v>21</v>
      </c>
      <c r="C611" s="12" t="s">
        <v>15</v>
      </c>
      <c r="D611">
        <v>11</v>
      </c>
      <c r="E611">
        <v>2</v>
      </c>
      <c r="F611">
        <v>0.4298849292454501</v>
      </c>
    </row>
    <row r="612" spans="1:6" ht="12.75">
      <c r="A612" s="13">
        <v>597</v>
      </c>
      <c r="B612">
        <v>9</v>
      </c>
      <c r="C612" s="14" t="s">
        <v>14</v>
      </c>
      <c r="D612">
        <v>9</v>
      </c>
      <c r="E612">
        <v>3</v>
      </c>
      <c r="F612">
        <v>0.4331078480093895</v>
      </c>
    </row>
    <row r="613" spans="1:6" ht="12.75">
      <c r="A613" s="13">
        <v>598</v>
      </c>
      <c r="B613" s="1">
        <v>3</v>
      </c>
      <c r="C613" s="12" t="s">
        <v>15</v>
      </c>
      <c r="D613">
        <v>3</v>
      </c>
      <c r="E613">
        <v>2</v>
      </c>
      <c r="F613">
        <v>0.4478261923640545</v>
      </c>
    </row>
    <row r="614" spans="1:6" ht="12.75">
      <c r="A614" s="13">
        <v>599</v>
      </c>
      <c r="B614" s="15" t="s">
        <v>19</v>
      </c>
      <c r="C614" s="12" t="s">
        <v>15</v>
      </c>
      <c r="D614">
        <v>12</v>
      </c>
      <c r="E614">
        <v>2</v>
      </c>
      <c r="F614">
        <v>0.46516237626013</v>
      </c>
    </row>
    <row r="615" spans="1:6" ht="12.75">
      <c r="A615" s="13">
        <v>600</v>
      </c>
      <c r="B615" s="11" t="s">
        <v>21</v>
      </c>
      <c r="C615" s="14" t="s">
        <v>16</v>
      </c>
      <c r="D615">
        <v>11</v>
      </c>
      <c r="E615">
        <v>4</v>
      </c>
      <c r="F615">
        <v>0.4727508927005113</v>
      </c>
    </row>
    <row r="616" spans="1:6" ht="12.75">
      <c r="A616" s="13">
        <v>601</v>
      </c>
      <c r="B616">
        <v>5</v>
      </c>
      <c r="C616" s="14" t="s">
        <v>14</v>
      </c>
      <c r="D616">
        <v>5</v>
      </c>
      <c r="E616">
        <v>3</v>
      </c>
      <c r="F616">
        <v>0.47465824977987237</v>
      </c>
    </row>
    <row r="617" spans="1:6" ht="12.75">
      <c r="A617" s="13">
        <v>602</v>
      </c>
      <c r="B617">
        <v>3</v>
      </c>
      <c r="C617" s="14" t="s">
        <v>14</v>
      </c>
      <c r="D617">
        <v>3</v>
      </c>
      <c r="E617">
        <v>3</v>
      </c>
      <c r="F617">
        <v>0.4777816491124125</v>
      </c>
    </row>
    <row r="618" spans="1:6" ht="12.75">
      <c r="A618" s="13">
        <v>603</v>
      </c>
      <c r="B618" s="1">
        <v>2</v>
      </c>
      <c r="C618" s="12" t="s">
        <v>15</v>
      </c>
      <c r="D618">
        <v>2</v>
      </c>
      <c r="E618">
        <v>2</v>
      </c>
      <c r="F618">
        <v>0.5049029330031494</v>
      </c>
    </row>
    <row r="619" spans="1:6" ht="12.75">
      <c r="A619" s="13">
        <v>604</v>
      </c>
      <c r="B619">
        <v>7</v>
      </c>
      <c r="C619" s="14" t="s">
        <v>16</v>
      </c>
      <c r="D619">
        <v>7</v>
      </c>
      <c r="E619">
        <v>4</v>
      </c>
      <c r="F619">
        <v>0.5090019459852011</v>
      </c>
    </row>
    <row r="620" spans="1:6" ht="12.75">
      <c r="A620" s="13">
        <v>605</v>
      </c>
      <c r="B620">
        <v>6</v>
      </c>
      <c r="C620" s="14" t="s">
        <v>16</v>
      </c>
      <c r="D620">
        <v>6</v>
      </c>
      <c r="E620">
        <v>4</v>
      </c>
      <c r="F620">
        <v>0.5409632813003902</v>
      </c>
    </row>
    <row r="621" spans="1:6" ht="12.75">
      <c r="A621" s="13">
        <v>606</v>
      </c>
      <c r="B621">
        <v>8</v>
      </c>
      <c r="C621" s="14" t="s">
        <v>14</v>
      </c>
      <c r="D621">
        <v>8</v>
      </c>
      <c r="E621">
        <v>3</v>
      </c>
      <c r="F621">
        <v>0.5674174050806959</v>
      </c>
    </row>
    <row r="622" spans="1:6" ht="12.75">
      <c r="A622" s="13">
        <v>607</v>
      </c>
      <c r="B622" s="1" t="s">
        <v>20</v>
      </c>
      <c r="C622" s="12" t="s">
        <v>17</v>
      </c>
      <c r="D622">
        <v>1</v>
      </c>
      <c r="E622">
        <v>1</v>
      </c>
      <c r="F622">
        <v>0.5710242507368983</v>
      </c>
    </row>
    <row r="623" spans="1:6" ht="12.75">
      <c r="A623" s="13">
        <v>608</v>
      </c>
      <c r="B623" s="1">
        <v>3</v>
      </c>
      <c r="C623" s="12" t="s">
        <v>17</v>
      </c>
      <c r="D623">
        <v>3</v>
      </c>
      <c r="E623">
        <v>1</v>
      </c>
      <c r="F623">
        <v>0.5743606748810668</v>
      </c>
    </row>
    <row r="624" spans="1:6" ht="12.75">
      <c r="A624" s="13">
        <v>609</v>
      </c>
      <c r="B624" s="1">
        <v>4</v>
      </c>
      <c r="C624" s="12" t="s">
        <v>17</v>
      </c>
      <c r="D624">
        <v>4</v>
      </c>
      <c r="E624">
        <v>1</v>
      </c>
      <c r="F624">
        <v>0.6225504903619505</v>
      </c>
    </row>
    <row r="625" spans="1:6" ht="12.75">
      <c r="A625" s="13">
        <v>610</v>
      </c>
      <c r="B625" s="11" t="s">
        <v>18</v>
      </c>
      <c r="C625" s="14" t="s">
        <v>16</v>
      </c>
      <c r="D625">
        <v>13</v>
      </c>
      <c r="E625">
        <v>4</v>
      </c>
      <c r="F625">
        <v>0.7127098822026363</v>
      </c>
    </row>
    <row r="626" spans="1:6" ht="12.75">
      <c r="A626" s="13">
        <v>611</v>
      </c>
      <c r="B626" s="1">
        <v>6</v>
      </c>
      <c r="C626" s="12" t="s">
        <v>15</v>
      </c>
      <c r="D626">
        <v>6</v>
      </c>
      <c r="E626">
        <v>2</v>
      </c>
      <c r="F626">
        <v>0.735080112091234</v>
      </c>
    </row>
    <row r="627" spans="1:6" ht="12.75">
      <c r="A627" s="13">
        <v>612</v>
      </c>
      <c r="B627">
        <v>7</v>
      </c>
      <c r="C627" s="14" t="s">
        <v>14</v>
      </c>
      <c r="D627">
        <v>7</v>
      </c>
      <c r="E627">
        <v>3</v>
      </c>
      <c r="F627">
        <v>0.7414804190207953</v>
      </c>
    </row>
    <row r="628" spans="1:6" ht="12.75">
      <c r="A628" s="13">
        <v>613</v>
      </c>
      <c r="B628">
        <v>5</v>
      </c>
      <c r="C628" s="14" t="s">
        <v>16</v>
      </c>
      <c r="D628">
        <v>5</v>
      </c>
      <c r="E628">
        <v>4</v>
      </c>
      <c r="F628">
        <v>0.7454705686436323</v>
      </c>
    </row>
    <row r="629" spans="1:6" ht="12.75">
      <c r="A629" s="13">
        <v>614</v>
      </c>
      <c r="B629" s="11" t="s">
        <v>21</v>
      </c>
      <c r="C629" s="14" t="s">
        <v>14</v>
      </c>
      <c r="D629">
        <v>11</v>
      </c>
      <c r="E629">
        <v>3</v>
      </c>
      <c r="F629">
        <v>0.760987754810879</v>
      </c>
    </row>
    <row r="630" spans="1:6" ht="12.75">
      <c r="A630" s="13">
        <v>615</v>
      </c>
      <c r="B630" s="15" t="s">
        <v>18</v>
      </c>
      <c r="C630" s="12" t="s">
        <v>17</v>
      </c>
      <c r="D630">
        <v>13</v>
      </c>
      <c r="E630">
        <v>1</v>
      </c>
      <c r="F630">
        <v>0.7635023002143448</v>
      </c>
    </row>
    <row r="631" spans="1:6" ht="12.75">
      <c r="A631" s="13">
        <v>616</v>
      </c>
      <c r="B631">
        <v>2</v>
      </c>
      <c r="C631" s="14" t="s">
        <v>14</v>
      </c>
      <c r="D631">
        <v>2</v>
      </c>
      <c r="E631">
        <v>3</v>
      </c>
      <c r="F631">
        <v>0.7813108477116648</v>
      </c>
    </row>
    <row r="632" spans="1:6" ht="12.75">
      <c r="A632" s="13">
        <v>617</v>
      </c>
      <c r="B632" s="1">
        <v>5</v>
      </c>
      <c r="C632" s="12" t="s">
        <v>15</v>
      </c>
      <c r="D632">
        <v>5</v>
      </c>
      <c r="E632">
        <v>2</v>
      </c>
      <c r="F632">
        <v>0.8101977088251948</v>
      </c>
    </row>
    <row r="633" spans="1:6" ht="12.75">
      <c r="A633" s="13">
        <v>618</v>
      </c>
      <c r="B633">
        <v>10</v>
      </c>
      <c r="C633" s="14" t="s">
        <v>16</v>
      </c>
      <c r="D633">
        <v>10</v>
      </c>
      <c r="E633">
        <v>4</v>
      </c>
      <c r="F633">
        <v>0.8176622975147847</v>
      </c>
    </row>
    <row r="634" spans="1:6" ht="12.75">
      <c r="A634" s="13">
        <v>619</v>
      </c>
      <c r="B634" s="11" t="s">
        <v>19</v>
      </c>
      <c r="C634" s="14" t="s">
        <v>14</v>
      </c>
      <c r="D634">
        <v>12</v>
      </c>
      <c r="E634">
        <v>3</v>
      </c>
      <c r="F634">
        <v>0.8299980881265006</v>
      </c>
    </row>
    <row r="635" spans="1:6" ht="12.75">
      <c r="A635" s="13">
        <v>620</v>
      </c>
      <c r="B635" s="1">
        <v>8</v>
      </c>
      <c r="C635" s="12" t="s">
        <v>17</v>
      </c>
      <c r="D635">
        <v>8</v>
      </c>
      <c r="E635">
        <v>1</v>
      </c>
      <c r="F635">
        <v>0.8630320239299416</v>
      </c>
    </row>
    <row r="636" spans="1:6" ht="12.75">
      <c r="A636" s="13">
        <v>621</v>
      </c>
      <c r="B636">
        <v>4</v>
      </c>
      <c r="C636" s="14" t="s">
        <v>14</v>
      </c>
      <c r="D636">
        <v>4</v>
      </c>
      <c r="E636">
        <v>3</v>
      </c>
      <c r="F636">
        <v>0.8720669976425732</v>
      </c>
    </row>
    <row r="637" spans="1:6" ht="12.75">
      <c r="A637" s="13">
        <v>622</v>
      </c>
      <c r="B637" s="1">
        <v>10</v>
      </c>
      <c r="C637" s="12" t="s">
        <v>15</v>
      </c>
      <c r="D637">
        <v>10</v>
      </c>
      <c r="E637">
        <v>2</v>
      </c>
      <c r="F637">
        <v>0.9205656735422159</v>
      </c>
    </row>
    <row r="638" spans="1:6" ht="12.75">
      <c r="A638" s="13">
        <v>623</v>
      </c>
      <c r="B638">
        <v>6</v>
      </c>
      <c r="C638" s="14" t="s">
        <v>14</v>
      </c>
      <c r="D638">
        <v>6</v>
      </c>
      <c r="E638">
        <v>3</v>
      </c>
      <c r="F638">
        <v>0.931140597189879</v>
      </c>
    </row>
    <row r="639" spans="1:6" ht="12.75">
      <c r="A639" s="13">
        <v>624</v>
      </c>
      <c r="B639" s="11" t="s">
        <v>19</v>
      </c>
      <c r="C639" s="14" t="s">
        <v>16</v>
      </c>
      <c r="D639">
        <v>12</v>
      </c>
      <c r="E639">
        <v>4</v>
      </c>
      <c r="F639">
        <v>0.9431320018012679</v>
      </c>
    </row>
    <row r="640" spans="1:6" ht="12.75">
      <c r="A640" s="13">
        <v>625</v>
      </c>
      <c r="B640" s="1">
        <v>9</v>
      </c>
      <c r="C640" s="12" t="s">
        <v>17</v>
      </c>
      <c r="D640">
        <v>9</v>
      </c>
      <c r="E640">
        <v>1</v>
      </c>
      <c r="F640">
        <v>0.01888524369293787</v>
      </c>
    </row>
    <row r="641" spans="1:6" ht="12.75">
      <c r="A641" s="13">
        <v>626</v>
      </c>
      <c r="B641" t="s">
        <v>20</v>
      </c>
      <c r="C641" s="14" t="s">
        <v>16</v>
      </c>
      <c r="D641">
        <v>1</v>
      </c>
      <c r="E641">
        <v>4</v>
      </c>
      <c r="F641">
        <v>0.031294362464226566</v>
      </c>
    </row>
    <row r="642" spans="1:6" ht="12.75">
      <c r="A642" s="13">
        <v>627</v>
      </c>
      <c r="B642" s="1">
        <v>8</v>
      </c>
      <c r="C642" s="12" t="s">
        <v>17</v>
      </c>
      <c r="D642">
        <v>8</v>
      </c>
      <c r="E642">
        <v>1</v>
      </c>
      <c r="F642">
        <v>0.07720400995671994</v>
      </c>
    </row>
    <row r="643" spans="1:6" ht="12.75">
      <c r="A643" s="13">
        <v>628</v>
      </c>
      <c r="B643" s="1">
        <v>4</v>
      </c>
      <c r="C643" s="12" t="s">
        <v>17</v>
      </c>
      <c r="D643">
        <v>4</v>
      </c>
      <c r="E643">
        <v>1</v>
      </c>
      <c r="F643">
        <v>0.11103284067995745</v>
      </c>
    </row>
    <row r="644" spans="1:6" ht="12.75">
      <c r="A644" s="13">
        <v>629</v>
      </c>
      <c r="B644">
        <v>9</v>
      </c>
      <c r="C644" s="14" t="s">
        <v>16</v>
      </c>
      <c r="D644">
        <v>9</v>
      </c>
      <c r="E644">
        <v>4</v>
      </c>
      <c r="F644">
        <v>0.13875950661317216</v>
      </c>
    </row>
    <row r="645" spans="1:6" ht="12.75">
      <c r="A645" s="13">
        <v>630</v>
      </c>
      <c r="B645">
        <v>3</v>
      </c>
      <c r="C645" s="14" t="s">
        <v>16</v>
      </c>
      <c r="D645">
        <v>3</v>
      </c>
      <c r="E645">
        <v>4</v>
      </c>
      <c r="F645">
        <v>0.1609307996010796</v>
      </c>
    </row>
    <row r="646" spans="1:6" ht="12.75">
      <c r="A646" s="13">
        <v>631</v>
      </c>
      <c r="B646" s="15" t="s">
        <v>18</v>
      </c>
      <c r="C646" s="12" t="s">
        <v>17</v>
      </c>
      <c r="D646">
        <v>13</v>
      </c>
      <c r="E646">
        <v>1</v>
      </c>
      <c r="F646">
        <v>0.16247367490157405</v>
      </c>
    </row>
    <row r="647" spans="1:6" ht="12.75">
      <c r="A647" s="13">
        <v>632</v>
      </c>
      <c r="B647">
        <v>5</v>
      </c>
      <c r="C647" s="14" t="s">
        <v>14</v>
      </c>
      <c r="D647">
        <v>5</v>
      </c>
      <c r="E647">
        <v>3</v>
      </c>
      <c r="F647">
        <v>0.2068212912366416</v>
      </c>
    </row>
    <row r="648" spans="1:6" ht="12.75">
      <c r="A648" s="13">
        <v>633</v>
      </c>
      <c r="B648" t="s">
        <v>20</v>
      </c>
      <c r="C648" s="14" t="s">
        <v>14</v>
      </c>
      <c r="D648">
        <v>1</v>
      </c>
      <c r="E648">
        <v>3</v>
      </c>
      <c r="F648">
        <v>0.21081964722297108</v>
      </c>
    </row>
    <row r="649" spans="1:6" ht="12.75">
      <c r="A649" s="13">
        <v>634</v>
      </c>
      <c r="B649">
        <v>7</v>
      </c>
      <c r="C649" s="14" t="s">
        <v>16</v>
      </c>
      <c r="D649">
        <v>7</v>
      </c>
      <c r="E649">
        <v>4</v>
      </c>
      <c r="F649">
        <v>0.22737335205359965</v>
      </c>
    </row>
    <row r="650" spans="1:6" ht="12.75">
      <c r="A650" s="13">
        <v>635</v>
      </c>
      <c r="B650" s="15" t="s">
        <v>21</v>
      </c>
      <c r="C650" s="12" t="s">
        <v>15</v>
      </c>
      <c r="D650">
        <v>11</v>
      </c>
      <c r="E650">
        <v>2</v>
      </c>
      <c r="F650">
        <v>0.2361607860401984</v>
      </c>
    </row>
    <row r="651" spans="1:6" ht="12.75">
      <c r="A651" s="13">
        <v>636</v>
      </c>
      <c r="B651" s="15" t="s">
        <v>19</v>
      </c>
      <c r="C651" s="12" t="s">
        <v>17</v>
      </c>
      <c r="D651">
        <v>12</v>
      </c>
      <c r="E651">
        <v>1</v>
      </c>
      <c r="F651">
        <v>0.23948934261134713</v>
      </c>
    </row>
    <row r="652" spans="1:6" ht="12.75">
      <c r="A652" s="13">
        <v>637</v>
      </c>
      <c r="B652">
        <v>5</v>
      </c>
      <c r="C652" s="14" t="s">
        <v>16</v>
      </c>
      <c r="D652">
        <v>5</v>
      </c>
      <c r="E652">
        <v>4</v>
      </c>
      <c r="F652">
        <v>0.245017518402195</v>
      </c>
    </row>
    <row r="653" spans="1:6" ht="12.75">
      <c r="A653" s="13">
        <v>638</v>
      </c>
      <c r="B653" s="15" t="s">
        <v>19</v>
      </c>
      <c r="C653" s="12" t="s">
        <v>15</v>
      </c>
      <c r="D653">
        <v>12</v>
      </c>
      <c r="E653">
        <v>2</v>
      </c>
      <c r="F653">
        <v>0.2695932091019406</v>
      </c>
    </row>
    <row r="654" spans="1:6" ht="12.75">
      <c r="A654" s="13">
        <v>639</v>
      </c>
      <c r="B654" s="1">
        <v>4</v>
      </c>
      <c r="C654" s="12" t="s">
        <v>15</v>
      </c>
      <c r="D654">
        <v>4</v>
      </c>
      <c r="E654">
        <v>2</v>
      </c>
      <c r="F654">
        <v>0.27376778205185204</v>
      </c>
    </row>
    <row r="655" spans="1:6" ht="12.75">
      <c r="A655" s="13">
        <v>640</v>
      </c>
      <c r="B655" s="1">
        <v>3</v>
      </c>
      <c r="C655" s="12" t="s">
        <v>15</v>
      </c>
      <c r="D655">
        <v>3</v>
      </c>
      <c r="E655">
        <v>2</v>
      </c>
      <c r="F655">
        <v>0.2747874519907292</v>
      </c>
    </row>
    <row r="656" spans="1:6" ht="12.75">
      <c r="A656" s="13">
        <v>641</v>
      </c>
      <c r="B656" s="1" t="s">
        <v>20</v>
      </c>
      <c r="C656" s="12" t="s">
        <v>17</v>
      </c>
      <c r="D656">
        <v>1</v>
      </c>
      <c r="E656">
        <v>1</v>
      </c>
      <c r="F656">
        <v>0.3097910221007272</v>
      </c>
    </row>
    <row r="657" spans="1:6" ht="12.75">
      <c r="A657" s="13">
        <v>642</v>
      </c>
      <c r="B657">
        <v>7</v>
      </c>
      <c r="C657" s="14" t="s">
        <v>14</v>
      </c>
      <c r="D657">
        <v>7</v>
      </c>
      <c r="E657">
        <v>3</v>
      </c>
      <c r="F657">
        <v>0.31582349759926087</v>
      </c>
    </row>
    <row r="658" spans="1:6" ht="12.75">
      <c r="A658" s="13">
        <v>643</v>
      </c>
      <c r="B658" s="11" t="s">
        <v>21</v>
      </c>
      <c r="C658" s="14" t="s">
        <v>16</v>
      </c>
      <c r="D658">
        <v>11</v>
      </c>
      <c r="E658">
        <v>4</v>
      </c>
      <c r="F658">
        <v>0.3458662181756944</v>
      </c>
    </row>
    <row r="659" spans="1:6" ht="12.75">
      <c r="A659" s="13">
        <v>644</v>
      </c>
      <c r="B659">
        <v>6</v>
      </c>
      <c r="C659" s="14" t="s">
        <v>16</v>
      </c>
      <c r="D659">
        <v>6</v>
      </c>
      <c r="E659">
        <v>4</v>
      </c>
      <c r="F659">
        <v>0.3844407655921507</v>
      </c>
    </row>
    <row r="660" spans="1:6" ht="12.75">
      <c r="A660" s="13">
        <v>645</v>
      </c>
      <c r="B660" s="1">
        <v>5</v>
      </c>
      <c r="C660" s="12" t="s">
        <v>17</v>
      </c>
      <c r="D660">
        <v>5</v>
      </c>
      <c r="E660">
        <v>1</v>
      </c>
      <c r="F660">
        <v>0.40322823505728533</v>
      </c>
    </row>
    <row r="661" spans="1:6" ht="12.75">
      <c r="A661" s="13">
        <v>646</v>
      </c>
      <c r="B661" s="11" t="s">
        <v>19</v>
      </c>
      <c r="C661" s="14" t="s">
        <v>16</v>
      </c>
      <c r="D661">
        <v>12</v>
      </c>
      <c r="E661">
        <v>4</v>
      </c>
      <c r="F661">
        <v>0.4319087849465639</v>
      </c>
    </row>
    <row r="662" spans="1:6" ht="12.75">
      <c r="A662" s="13">
        <v>647</v>
      </c>
      <c r="B662" s="1">
        <v>9</v>
      </c>
      <c r="C662" s="12" t="s">
        <v>15</v>
      </c>
      <c r="D662">
        <v>9</v>
      </c>
      <c r="E662">
        <v>2</v>
      </c>
      <c r="F662">
        <v>0.4715354448426434</v>
      </c>
    </row>
    <row r="663" spans="1:6" ht="12.75">
      <c r="A663" s="13">
        <v>648</v>
      </c>
      <c r="B663" s="15" t="s">
        <v>18</v>
      </c>
      <c r="C663" s="12" t="s">
        <v>15</v>
      </c>
      <c r="D663">
        <v>13</v>
      </c>
      <c r="E663">
        <v>2</v>
      </c>
      <c r="F663">
        <v>0.48772016147446084</v>
      </c>
    </row>
    <row r="664" spans="1:6" ht="12.75">
      <c r="A664" s="13">
        <v>649</v>
      </c>
      <c r="B664">
        <v>4</v>
      </c>
      <c r="C664" s="14" t="s">
        <v>14</v>
      </c>
      <c r="D664">
        <v>4</v>
      </c>
      <c r="E664">
        <v>3</v>
      </c>
      <c r="F664">
        <v>0.5283752279569893</v>
      </c>
    </row>
    <row r="665" spans="1:6" ht="12.75">
      <c r="A665" s="13">
        <v>650</v>
      </c>
      <c r="B665" s="15" t="s">
        <v>21</v>
      </c>
      <c r="C665" s="12" t="s">
        <v>17</v>
      </c>
      <c r="D665">
        <v>11</v>
      </c>
      <c r="E665">
        <v>1</v>
      </c>
      <c r="F665">
        <v>0.5464067007886002</v>
      </c>
    </row>
    <row r="666" spans="1:6" ht="12.75">
      <c r="A666" s="13">
        <v>651</v>
      </c>
      <c r="B666">
        <v>2</v>
      </c>
      <c r="C666" s="14" t="s">
        <v>16</v>
      </c>
      <c r="D666">
        <v>2</v>
      </c>
      <c r="E666">
        <v>4</v>
      </c>
      <c r="F666">
        <v>0.5532607611691056</v>
      </c>
    </row>
    <row r="667" spans="1:6" ht="12.75">
      <c r="A667" s="13">
        <v>652</v>
      </c>
      <c r="B667" s="11" t="s">
        <v>21</v>
      </c>
      <c r="C667" s="14" t="s">
        <v>14</v>
      </c>
      <c r="D667">
        <v>11</v>
      </c>
      <c r="E667">
        <v>3</v>
      </c>
      <c r="F667">
        <v>0.5658042600889308</v>
      </c>
    </row>
    <row r="668" spans="1:6" ht="12.75">
      <c r="A668" s="13">
        <v>653</v>
      </c>
      <c r="B668" s="1">
        <v>10</v>
      </c>
      <c r="C668" s="12" t="s">
        <v>15</v>
      </c>
      <c r="D668">
        <v>10</v>
      </c>
      <c r="E668">
        <v>2</v>
      </c>
      <c r="F668">
        <v>0.5751910341792996</v>
      </c>
    </row>
    <row r="669" spans="1:6" ht="12.75">
      <c r="A669" s="13">
        <v>654</v>
      </c>
      <c r="B669">
        <v>9</v>
      </c>
      <c r="C669" s="14" t="s">
        <v>14</v>
      </c>
      <c r="D669">
        <v>9</v>
      </c>
      <c r="E669">
        <v>3</v>
      </c>
      <c r="F669">
        <v>0.5930013111709558</v>
      </c>
    </row>
    <row r="670" spans="1:6" ht="12.75">
      <c r="A670" s="13">
        <v>655</v>
      </c>
      <c r="B670" s="1">
        <v>3</v>
      </c>
      <c r="C670" s="12" t="s">
        <v>17</v>
      </c>
      <c r="D670">
        <v>3</v>
      </c>
      <c r="E670">
        <v>1</v>
      </c>
      <c r="F670">
        <v>0.6648553178620695</v>
      </c>
    </row>
    <row r="671" spans="1:6" ht="12.75">
      <c r="A671" s="13">
        <v>656</v>
      </c>
      <c r="B671">
        <v>2</v>
      </c>
      <c r="C671" s="14" t="s">
        <v>14</v>
      </c>
      <c r="D671">
        <v>2</v>
      </c>
      <c r="E671">
        <v>3</v>
      </c>
      <c r="F671">
        <v>0.6689550512415938</v>
      </c>
    </row>
    <row r="672" spans="1:6" ht="12.75">
      <c r="A672" s="13">
        <v>657</v>
      </c>
      <c r="B672" s="1">
        <v>6</v>
      </c>
      <c r="C672" s="12" t="s">
        <v>15</v>
      </c>
      <c r="D672">
        <v>6</v>
      </c>
      <c r="E672">
        <v>2</v>
      </c>
      <c r="F672">
        <v>0.6710823767990253</v>
      </c>
    </row>
    <row r="673" spans="1:6" ht="12.75">
      <c r="A673" s="13">
        <v>658</v>
      </c>
      <c r="B673" s="1">
        <v>10</v>
      </c>
      <c r="C673" s="12" t="s">
        <v>17</v>
      </c>
      <c r="D673">
        <v>10</v>
      </c>
      <c r="E673">
        <v>1</v>
      </c>
      <c r="F673">
        <v>0.6833053083428189</v>
      </c>
    </row>
    <row r="674" spans="1:6" ht="12.75">
      <c r="A674" s="13">
        <v>659</v>
      </c>
      <c r="B674" s="1">
        <v>2</v>
      </c>
      <c r="C674" s="12" t="s">
        <v>17</v>
      </c>
      <c r="D674">
        <v>2</v>
      </c>
      <c r="E674">
        <v>1</v>
      </c>
      <c r="F674">
        <v>0.755403723384835</v>
      </c>
    </row>
    <row r="675" spans="1:6" ht="12.75">
      <c r="A675" s="13">
        <v>660</v>
      </c>
      <c r="B675">
        <v>10</v>
      </c>
      <c r="C675" s="14" t="s">
        <v>14</v>
      </c>
      <c r="D675">
        <v>10</v>
      </c>
      <c r="E675">
        <v>3</v>
      </c>
      <c r="F675">
        <v>0.7852624417861778</v>
      </c>
    </row>
    <row r="676" spans="1:6" ht="12.75">
      <c r="A676" s="13">
        <v>661</v>
      </c>
      <c r="B676" s="1">
        <v>2</v>
      </c>
      <c r="C676" s="12" t="s">
        <v>15</v>
      </c>
      <c r="D676">
        <v>2</v>
      </c>
      <c r="E676">
        <v>2</v>
      </c>
      <c r="F676">
        <v>0.804085880511823</v>
      </c>
    </row>
    <row r="677" spans="1:6" ht="12.75">
      <c r="A677" s="13">
        <v>662</v>
      </c>
      <c r="B677" s="1" t="s">
        <v>20</v>
      </c>
      <c r="C677" s="12" t="s">
        <v>15</v>
      </c>
      <c r="D677">
        <v>1</v>
      </c>
      <c r="E677">
        <v>2</v>
      </c>
      <c r="F677">
        <v>0.8335199564858184</v>
      </c>
    </row>
    <row r="678" spans="1:6" ht="12.75">
      <c r="A678" s="13">
        <v>663</v>
      </c>
      <c r="B678" s="1">
        <v>5</v>
      </c>
      <c r="C678" s="12" t="s">
        <v>15</v>
      </c>
      <c r="D678">
        <v>5</v>
      </c>
      <c r="E678">
        <v>2</v>
      </c>
      <c r="F678">
        <v>0.8652882083587452</v>
      </c>
    </row>
    <row r="679" spans="1:6" ht="12.75">
      <c r="A679" s="13">
        <v>664</v>
      </c>
      <c r="B679" s="11" t="s">
        <v>18</v>
      </c>
      <c r="C679" s="14" t="s">
        <v>16</v>
      </c>
      <c r="D679">
        <v>13</v>
      </c>
      <c r="E679">
        <v>4</v>
      </c>
      <c r="F679">
        <v>0.8847145312388627</v>
      </c>
    </row>
    <row r="680" spans="1:6" ht="12.75">
      <c r="A680" s="13">
        <v>665</v>
      </c>
      <c r="B680">
        <v>10</v>
      </c>
      <c r="C680" s="14" t="s">
        <v>16</v>
      </c>
      <c r="D680">
        <v>10</v>
      </c>
      <c r="E680">
        <v>4</v>
      </c>
      <c r="F680">
        <v>0.8862335901588578</v>
      </c>
    </row>
    <row r="681" spans="1:6" ht="12.75">
      <c r="A681" s="13">
        <v>666</v>
      </c>
      <c r="B681" s="11" t="s">
        <v>18</v>
      </c>
      <c r="C681" s="14" t="s">
        <v>14</v>
      </c>
      <c r="D681">
        <v>13</v>
      </c>
      <c r="E681">
        <v>3</v>
      </c>
      <c r="F681">
        <v>0.8941405638183575</v>
      </c>
    </row>
    <row r="682" spans="1:6" ht="12.75">
      <c r="A682" s="13">
        <v>667</v>
      </c>
      <c r="B682" s="11" t="s">
        <v>19</v>
      </c>
      <c r="C682" s="14" t="s">
        <v>14</v>
      </c>
      <c r="D682">
        <v>12</v>
      </c>
      <c r="E682">
        <v>3</v>
      </c>
      <c r="F682">
        <v>0.8988930009512892</v>
      </c>
    </row>
    <row r="683" spans="1:6" ht="12.75">
      <c r="A683" s="13">
        <v>668</v>
      </c>
      <c r="B683">
        <v>8</v>
      </c>
      <c r="C683" s="14" t="s">
        <v>14</v>
      </c>
      <c r="D683">
        <v>8</v>
      </c>
      <c r="E683">
        <v>3</v>
      </c>
      <c r="F683">
        <v>0.9113495432271845</v>
      </c>
    </row>
    <row r="684" spans="1:6" ht="12.75">
      <c r="A684" s="13">
        <v>669</v>
      </c>
      <c r="B684">
        <v>8</v>
      </c>
      <c r="C684" s="14" t="s">
        <v>16</v>
      </c>
      <c r="D684">
        <v>8</v>
      </c>
      <c r="E684">
        <v>4</v>
      </c>
      <c r="F684">
        <v>0.9114159501427608</v>
      </c>
    </row>
    <row r="685" spans="1:6" ht="12.75">
      <c r="A685" s="13">
        <v>670</v>
      </c>
      <c r="B685" s="1">
        <v>6</v>
      </c>
      <c r="C685" s="12" t="s">
        <v>17</v>
      </c>
      <c r="D685">
        <v>6</v>
      </c>
      <c r="E685">
        <v>1</v>
      </c>
      <c r="F685">
        <v>0.9138969223410214</v>
      </c>
    </row>
    <row r="686" spans="1:6" ht="12.75">
      <c r="A686" s="13">
        <v>671</v>
      </c>
      <c r="B686">
        <v>4</v>
      </c>
      <c r="C686" s="14" t="s">
        <v>16</v>
      </c>
      <c r="D686">
        <v>4</v>
      </c>
      <c r="E686">
        <v>4</v>
      </c>
      <c r="F686">
        <v>0.9527602348242645</v>
      </c>
    </row>
    <row r="687" spans="1:6" ht="12.75">
      <c r="A687" s="13">
        <v>672</v>
      </c>
      <c r="B687" s="1">
        <v>8</v>
      </c>
      <c r="C687" s="12" t="s">
        <v>15</v>
      </c>
      <c r="D687">
        <v>8</v>
      </c>
      <c r="E687">
        <v>2</v>
      </c>
      <c r="F687">
        <v>0.9634557034947664</v>
      </c>
    </row>
    <row r="688" spans="1:6" ht="12.75">
      <c r="A688" s="13">
        <v>673</v>
      </c>
      <c r="B688">
        <v>3</v>
      </c>
      <c r="C688" s="14" t="s">
        <v>14</v>
      </c>
      <c r="D688">
        <v>3</v>
      </c>
      <c r="E688">
        <v>3</v>
      </c>
      <c r="F688">
        <v>0.9684414479637502</v>
      </c>
    </row>
    <row r="689" spans="1:6" ht="12.75">
      <c r="A689" s="13">
        <v>674</v>
      </c>
      <c r="B689" s="1">
        <v>7</v>
      </c>
      <c r="C689" s="12" t="s">
        <v>17</v>
      </c>
      <c r="D689">
        <v>7</v>
      </c>
      <c r="E689">
        <v>1</v>
      </c>
      <c r="F689">
        <v>0.9749653333894894</v>
      </c>
    </row>
    <row r="690" spans="1:6" ht="12.75">
      <c r="A690" s="13">
        <v>675</v>
      </c>
      <c r="B690">
        <v>6</v>
      </c>
      <c r="C690" s="14" t="s">
        <v>14</v>
      </c>
      <c r="D690">
        <v>6</v>
      </c>
      <c r="E690">
        <v>3</v>
      </c>
      <c r="F690">
        <v>0.9875039602037954</v>
      </c>
    </row>
    <row r="691" spans="1:6" ht="12.75">
      <c r="A691" s="13">
        <v>676</v>
      </c>
      <c r="B691" s="1">
        <v>7</v>
      </c>
      <c r="C691" s="12" t="s">
        <v>15</v>
      </c>
      <c r="D691">
        <v>7</v>
      </c>
      <c r="E691">
        <v>2</v>
      </c>
      <c r="F691">
        <v>0.9927382968703613</v>
      </c>
    </row>
    <row r="692" spans="1:6" ht="12.75">
      <c r="A692" s="13">
        <v>677</v>
      </c>
      <c r="B692">
        <v>6</v>
      </c>
      <c r="C692" s="14" t="s">
        <v>14</v>
      </c>
      <c r="D692">
        <v>6</v>
      </c>
      <c r="E692">
        <v>3</v>
      </c>
      <c r="F692">
        <v>0.007464434846719659</v>
      </c>
    </row>
    <row r="693" spans="1:6" ht="12.75">
      <c r="A693" s="13">
        <v>678</v>
      </c>
      <c r="B693" s="11" t="s">
        <v>21</v>
      </c>
      <c r="C693" s="14" t="s">
        <v>14</v>
      </c>
      <c r="D693">
        <v>11</v>
      </c>
      <c r="E693">
        <v>3</v>
      </c>
      <c r="F693">
        <v>0.010092924086054333</v>
      </c>
    </row>
    <row r="694" spans="1:6" ht="12.75">
      <c r="A694" s="13">
        <v>679</v>
      </c>
      <c r="B694">
        <v>9</v>
      </c>
      <c r="C694" s="14" t="s">
        <v>16</v>
      </c>
      <c r="D694">
        <v>9</v>
      </c>
      <c r="E694">
        <v>4</v>
      </c>
      <c r="F694">
        <v>0.020911809092575062</v>
      </c>
    </row>
    <row r="695" spans="1:6" ht="12.75">
      <c r="A695" s="13">
        <v>680</v>
      </c>
      <c r="B695" s="15" t="s">
        <v>18</v>
      </c>
      <c r="C695" s="12" t="s">
        <v>15</v>
      </c>
      <c r="D695">
        <v>13</v>
      </c>
      <c r="E695">
        <v>2</v>
      </c>
      <c r="F695">
        <v>0.02215305004479884</v>
      </c>
    </row>
    <row r="696" spans="1:6" ht="12.75">
      <c r="A696" s="13">
        <v>681</v>
      </c>
      <c r="B696" s="1">
        <v>7</v>
      </c>
      <c r="C696" s="12" t="s">
        <v>15</v>
      </c>
      <c r="D696">
        <v>7</v>
      </c>
      <c r="E696">
        <v>2</v>
      </c>
      <c r="F696">
        <v>0.04168517777972536</v>
      </c>
    </row>
    <row r="697" spans="1:6" ht="12.75">
      <c r="A697" s="13">
        <v>682</v>
      </c>
      <c r="B697">
        <v>4</v>
      </c>
      <c r="C697" s="14" t="s">
        <v>14</v>
      </c>
      <c r="D697">
        <v>4</v>
      </c>
      <c r="E697">
        <v>3</v>
      </c>
      <c r="F697">
        <v>0.09286214733366593</v>
      </c>
    </row>
    <row r="698" spans="1:6" ht="12.75">
      <c r="A698" s="13">
        <v>683</v>
      </c>
      <c r="B698" s="1">
        <v>9</v>
      </c>
      <c r="C698" s="12" t="s">
        <v>15</v>
      </c>
      <c r="D698">
        <v>9</v>
      </c>
      <c r="E698">
        <v>2</v>
      </c>
      <c r="F698">
        <v>0.1252761241193474</v>
      </c>
    </row>
    <row r="699" spans="1:6" ht="12.75">
      <c r="A699" s="13">
        <v>684</v>
      </c>
      <c r="B699">
        <v>8</v>
      </c>
      <c r="C699" s="14" t="s">
        <v>14</v>
      </c>
      <c r="D699">
        <v>8</v>
      </c>
      <c r="E699">
        <v>3</v>
      </c>
      <c r="F699">
        <v>0.12898288350745268</v>
      </c>
    </row>
    <row r="700" spans="1:6" ht="12.75">
      <c r="A700" s="13">
        <v>685</v>
      </c>
      <c r="B700">
        <v>8</v>
      </c>
      <c r="C700" s="14" t="s">
        <v>16</v>
      </c>
      <c r="D700">
        <v>8</v>
      </c>
      <c r="E700">
        <v>4</v>
      </c>
      <c r="F700">
        <v>0.13009635915447149</v>
      </c>
    </row>
    <row r="701" spans="1:6" ht="12.75">
      <c r="A701" s="13">
        <v>686</v>
      </c>
      <c r="B701">
        <v>7</v>
      </c>
      <c r="C701" s="14" t="s">
        <v>14</v>
      </c>
      <c r="D701">
        <v>7</v>
      </c>
      <c r="E701">
        <v>3</v>
      </c>
      <c r="F701">
        <v>0.13450949801646228</v>
      </c>
    </row>
    <row r="702" spans="1:6" ht="12.75">
      <c r="A702" s="13">
        <v>687</v>
      </c>
      <c r="B702" s="11" t="s">
        <v>19</v>
      </c>
      <c r="C702" s="14" t="s">
        <v>16</v>
      </c>
      <c r="D702">
        <v>12</v>
      </c>
      <c r="E702">
        <v>4</v>
      </c>
      <c r="F702">
        <v>0.2104759639331399</v>
      </c>
    </row>
    <row r="703" spans="1:6" ht="12.75">
      <c r="A703" s="13">
        <v>688</v>
      </c>
      <c r="B703" s="1">
        <v>2</v>
      </c>
      <c r="C703" s="12" t="s">
        <v>17</v>
      </c>
      <c r="D703">
        <v>2</v>
      </c>
      <c r="E703">
        <v>1</v>
      </c>
      <c r="F703">
        <v>0.21643694600398344</v>
      </c>
    </row>
    <row r="704" spans="1:6" ht="12.75">
      <c r="A704" s="13">
        <v>689</v>
      </c>
      <c r="B704" s="1">
        <v>4</v>
      </c>
      <c r="C704" s="12" t="s">
        <v>15</v>
      </c>
      <c r="D704">
        <v>4</v>
      </c>
      <c r="E704">
        <v>2</v>
      </c>
      <c r="F704">
        <v>0.22910701967606273</v>
      </c>
    </row>
    <row r="705" spans="1:6" ht="12.75">
      <c r="A705" s="13">
        <v>690</v>
      </c>
      <c r="B705" s="1">
        <v>5</v>
      </c>
      <c r="C705" s="12" t="s">
        <v>15</v>
      </c>
      <c r="D705">
        <v>5</v>
      </c>
      <c r="E705">
        <v>2</v>
      </c>
      <c r="F705">
        <v>0.27136723861205825</v>
      </c>
    </row>
    <row r="706" spans="1:6" ht="12.75">
      <c r="A706" s="13">
        <v>691</v>
      </c>
      <c r="B706" s="15" t="s">
        <v>19</v>
      </c>
      <c r="C706" s="12" t="s">
        <v>17</v>
      </c>
      <c r="D706">
        <v>12</v>
      </c>
      <c r="E706">
        <v>1</v>
      </c>
      <c r="F706">
        <v>0.2766143095235096</v>
      </c>
    </row>
    <row r="707" spans="1:6" ht="12.75">
      <c r="A707" s="13">
        <v>692</v>
      </c>
      <c r="B707">
        <v>4</v>
      </c>
      <c r="C707" s="14" t="s">
        <v>16</v>
      </c>
      <c r="D707">
        <v>4</v>
      </c>
      <c r="E707">
        <v>4</v>
      </c>
      <c r="F707">
        <v>0.29576878736682866</v>
      </c>
    </row>
    <row r="708" spans="1:6" ht="12.75">
      <c r="A708" s="13">
        <v>693</v>
      </c>
      <c r="B708" s="1" t="s">
        <v>20</v>
      </c>
      <c r="C708" s="12" t="s">
        <v>17</v>
      </c>
      <c r="D708">
        <v>1</v>
      </c>
      <c r="E708">
        <v>1</v>
      </c>
      <c r="F708">
        <v>0.308977409024054</v>
      </c>
    </row>
    <row r="709" spans="1:6" ht="12.75">
      <c r="A709" s="13">
        <v>694</v>
      </c>
      <c r="B709" s="15" t="s">
        <v>21</v>
      </c>
      <c r="C709" s="12" t="s">
        <v>15</v>
      </c>
      <c r="D709">
        <v>11</v>
      </c>
      <c r="E709">
        <v>2</v>
      </c>
      <c r="F709">
        <v>0.3217752226907056</v>
      </c>
    </row>
    <row r="710" spans="1:6" ht="12.75">
      <c r="A710" s="13">
        <v>695</v>
      </c>
      <c r="B710">
        <v>3</v>
      </c>
      <c r="C710" s="14" t="s">
        <v>14</v>
      </c>
      <c r="D710">
        <v>3</v>
      </c>
      <c r="E710">
        <v>3</v>
      </c>
      <c r="F710">
        <v>0.32713560390225904</v>
      </c>
    </row>
    <row r="711" spans="1:6" ht="12.75">
      <c r="A711" s="13">
        <v>696</v>
      </c>
      <c r="B711" s="1" t="s">
        <v>20</v>
      </c>
      <c r="C711" s="12" t="s">
        <v>15</v>
      </c>
      <c r="D711">
        <v>1</v>
      </c>
      <c r="E711">
        <v>2</v>
      </c>
      <c r="F711">
        <v>0.33393444913960874</v>
      </c>
    </row>
    <row r="712" spans="1:6" ht="12.75">
      <c r="A712" s="13">
        <v>697</v>
      </c>
      <c r="B712" s="1">
        <v>7</v>
      </c>
      <c r="C712" s="12" t="s">
        <v>17</v>
      </c>
      <c r="D712">
        <v>7</v>
      </c>
      <c r="E712">
        <v>1</v>
      </c>
      <c r="F712">
        <v>0.365789045419459</v>
      </c>
    </row>
    <row r="713" spans="1:6" ht="12.75">
      <c r="A713" s="13">
        <v>698</v>
      </c>
      <c r="B713">
        <v>5</v>
      </c>
      <c r="C713" s="14" t="s">
        <v>16</v>
      </c>
      <c r="D713">
        <v>5</v>
      </c>
      <c r="E713">
        <v>4</v>
      </c>
      <c r="F713">
        <v>0.3770558280531029</v>
      </c>
    </row>
    <row r="714" spans="1:6" ht="12.75">
      <c r="A714" s="13">
        <v>699</v>
      </c>
      <c r="B714" s="11" t="s">
        <v>21</v>
      </c>
      <c r="C714" s="14" t="s">
        <v>16</v>
      </c>
      <c r="D714">
        <v>11</v>
      </c>
      <c r="E714">
        <v>4</v>
      </c>
      <c r="F714">
        <v>0.3771422410267915</v>
      </c>
    </row>
    <row r="715" spans="1:6" ht="12.75">
      <c r="A715" s="13">
        <v>700</v>
      </c>
      <c r="B715">
        <v>9</v>
      </c>
      <c r="C715" s="14" t="s">
        <v>14</v>
      </c>
      <c r="D715">
        <v>9</v>
      </c>
      <c r="E715">
        <v>3</v>
      </c>
      <c r="F715">
        <v>0.4592841360584661</v>
      </c>
    </row>
    <row r="716" spans="1:6" ht="12.75">
      <c r="A716" s="13">
        <v>701</v>
      </c>
      <c r="B716" s="1">
        <v>6</v>
      </c>
      <c r="C716" s="12" t="s">
        <v>15</v>
      </c>
      <c r="D716">
        <v>6</v>
      </c>
      <c r="E716">
        <v>2</v>
      </c>
      <c r="F716">
        <v>0.5068345739000306</v>
      </c>
    </row>
    <row r="717" spans="1:6" ht="12.75">
      <c r="A717" s="13">
        <v>702</v>
      </c>
      <c r="B717" s="11" t="s">
        <v>19</v>
      </c>
      <c r="C717" s="14" t="s">
        <v>14</v>
      </c>
      <c r="D717">
        <v>12</v>
      </c>
      <c r="E717">
        <v>3</v>
      </c>
      <c r="F717">
        <v>0.5136743852392676</v>
      </c>
    </row>
    <row r="718" spans="1:6" ht="12.75">
      <c r="A718" s="13">
        <v>703</v>
      </c>
      <c r="B718">
        <v>2</v>
      </c>
      <c r="C718" s="14" t="s">
        <v>14</v>
      </c>
      <c r="D718">
        <v>2</v>
      </c>
      <c r="E718">
        <v>3</v>
      </c>
      <c r="F718">
        <v>0.5195416296337674</v>
      </c>
    </row>
    <row r="719" spans="1:6" ht="12.75">
      <c r="A719" s="13">
        <v>704</v>
      </c>
      <c r="B719">
        <v>7</v>
      </c>
      <c r="C719" s="14" t="s">
        <v>16</v>
      </c>
      <c r="D719">
        <v>7</v>
      </c>
      <c r="E719">
        <v>4</v>
      </c>
      <c r="F719">
        <v>0.5449899894341286</v>
      </c>
    </row>
    <row r="720" spans="1:6" ht="12.75">
      <c r="A720" s="13">
        <v>705</v>
      </c>
      <c r="B720" s="1">
        <v>4</v>
      </c>
      <c r="C720" s="12" t="s">
        <v>17</v>
      </c>
      <c r="D720">
        <v>4</v>
      </c>
      <c r="E720">
        <v>1</v>
      </c>
      <c r="F720">
        <v>0.5481419761109092</v>
      </c>
    </row>
    <row r="721" spans="1:6" ht="12.75">
      <c r="A721" s="13">
        <v>706</v>
      </c>
      <c r="B721" s="11" t="s">
        <v>18</v>
      </c>
      <c r="C721" s="14" t="s">
        <v>14</v>
      </c>
      <c r="D721">
        <v>13</v>
      </c>
      <c r="E721">
        <v>3</v>
      </c>
      <c r="F721">
        <v>0.5580132325767293</v>
      </c>
    </row>
    <row r="722" spans="1:6" ht="12.75">
      <c r="A722" s="13">
        <v>707</v>
      </c>
      <c r="B722" s="15" t="s">
        <v>21</v>
      </c>
      <c r="C722" s="12" t="s">
        <v>17</v>
      </c>
      <c r="D722">
        <v>11</v>
      </c>
      <c r="E722">
        <v>1</v>
      </c>
      <c r="F722">
        <v>0.5716072106765449</v>
      </c>
    </row>
    <row r="723" spans="1:6" ht="12.75">
      <c r="A723" s="13">
        <v>708</v>
      </c>
      <c r="B723" s="1">
        <v>5</v>
      </c>
      <c r="C723" s="12" t="s">
        <v>17</v>
      </c>
      <c r="D723">
        <v>5</v>
      </c>
      <c r="E723">
        <v>1</v>
      </c>
      <c r="F723">
        <v>0.5862040981796854</v>
      </c>
    </row>
    <row r="724" spans="1:6" ht="12.75">
      <c r="A724" s="13">
        <v>709</v>
      </c>
      <c r="B724" s="1">
        <v>3</v>
      </c>
      <c r="C724" s="12" t="s">
        <v>17</v>
      </c>
      <c r="D724">
        <v>3</v>
      </c>
      <c r="E724">
        <v>1</v>
      </c>
      <c r="F724">
        <v>0.6014579746827364</v>
      </c>
    </row>
    <row r="725" spans="1:6" ht="12.75">
      <c r="A725" s="13">
        <v>710</v>
      </c>
      <c r="B725" s="1">
        <v>10</v>
      </c>
      <c r="C725" s="12" t="s">
        <v>17</v>
      </c>
      <c r="D725">
        <v>10</v>
      </c>
      <c r="E725">
        <v>1</v>
      </c>
      <c r="F725">
        <v>0.6255420645068628</v>
      </c>
    </row>
    <row r="726" spans="1:6" ht="12.75">
      <c r="A726" s="13">
        <v>711</v>
      </c>
      <c r="B726">
        <v>3</v>
      </c>
      <c r="C726" s="14" t="s">
        <v>16</v>
      </c>
      <c r="D726">
        <v>3</v>
      </c>
      <c r="E726">
        <v>4</v>
      </c>
      <c r="F726">
        <v>0.6296716332294068</v>
      </c>
    </row>
    <row r="727" spans="1:6" ht="12.75">
      <c r="A727" s="13">
        <v>712</v>
      </c>
      <c r="B727" s="1">
        <v>2</v>
      </c>
      <c r="C727" s="12" t="s">
        <v>15</v>
      </c>
      <c r="D727">
        <v>2</v>
      </c>
      <c r="E727">
        <v>2</v>
      </c>
      <c r="F727">
        <v>0.6599425218993891</v>
      </c>
    </row>
    <row r="728" spans="1:6" ht="12.75">
      <c r="A728" s="13">
        <v>713</v>
      </c>
      <c r="B728" s="1">
        <v>10</v>
      </c>
      <c r="C728" s="12" t="s">
        <v>15</v>
      </c>
      <c r="D728">
        <v>10</v>
      </c>
      <c r="E728">
        <v>2</v>
      </c>
      <c r="F728">
        <v>0.6784610252345029</v>
      </c>
    </row>
    <row r="729" spans="1:6" ht="12.75">
      <c r="A729" s="13">
        <v>714</v>
      </c>
      <c r="B729" s="1">
        <v>3</v>
      </c>
      <c r="C729" s="12" t="s">
        <v>15</v>
      </c>
      <c r="D729">
        <v>3</v>
      </c>
      <c r="E729">
        <v>2</v>
      </c>
      <c r="F729">
        <v>0.7558172828782541</v>
      </c>
    </row>
    <row r="730" spans="1:6" ht="12.75">
      <c r="A730" s="13">
        <v>715</v>
      </c>
      <c r="B730" s="1">
        <v>6</v>
      </c>
      <c r="C730" s="12" t="s">
        <v>17</v>
      </c>
      <c r="D730">
        <v>6</v>
      </c>
      <c r="E730">
        <v>1</v>
      </c>
      <c r="F730">
        <v>0.773863741839314</v>
      </c>
    </row>
    <row r="731" spans="1:6" ht="12.75">
      <c r="A731" s="13">
        <v>716</v>
      </c>
      <c r="B731">
        <v>5</v>
      </c>
      <c r="C731" s="14" t="s">
        <v>14</v>
      </c>
      <c r="D731">
        <v>5</v>
      </c>
      <c r="E731">
        <v>3</v>
      </c>
      <c r="F731">
        <v>0.7764314899693956</v>
      </c>
    </row>
    <row r="732" spans="1:6" ht="12.75">
      <c r="A732" s="13">
        <v>717</v>
      </c>
      <c r="B732">
        <v>2</v>
      </c>
      <c r="C732" s="14" t="s">
        <v>16</v>
      </c>
      <c r="D732">
        <v>2</v>
      </c>
      <c r="E732">
        <v>4</v>
      </c>
      <c r="F732">
        <v>0.7815520000973919</v>
      </c>
    </row>
    <row r="733" spans="1:6" ht="12.75">
      <c r="A733" s="13">
        <v>718</v>
      </c>
      <c r="B733" s="1">
        <v>8</v>
      </c>
      <c r="C733" s="12" t="s">
        <v>17</v>
      </c>
      <c r="D733">
        <v>8</v>
      </c>
      <c r="E733">
        <v>1</v>
      </c>
      <c r="F733">
        <v>0.83367727220068</v>
      </c>
    </row>
    <row r="734" spans="1:6" ht="12.75">
      <c r="A734" s="13">
        <v>719</v>
      </c>
      <c r="B734" s="15" t="s">
        <v>19</v>
      </c>
      <c r="C734" s="12" t="s">
        <v>15</v>
      </c>
      <c r="D734">
        <v>12</v>
      </c>
      <c r="E734">
        <v>2</v>
      </c>
      <c r="F734">
        <v>0.8385737051214</v>
      </c>
    </row>
    <row r="735" spans="1:6" ht="12.75">
      <c r="A735" s="13">
        <v>720</v>
      </c>
      <c r="B735">
        <v>10</v>
      </c>
      <c r="C735" s="14" t="s">
        <v>14</v>
      </c>
      <c r="D735">
        <v>10</v>
      </c>
      <c r="E735">
        <v>3</v>
      </c>
      <c r="F735">
        <v>0.8404608303880488</v>
      </c>
    </row>
    <row r="736" spans="1:6" ht="12.75">
      <c r="A736" s="13">
        <v>721</v>
      </c>
      <c r="B736" s="1">
        <v>8</v>
      </c>
      <c r="C736" s="12" t="s">
        <v>15</v>
      </c>
      <c r="D736">
        <v>8</v>
      </c>
      <c r="E736">
        <v>2</v>
      </c>
      <c r="F736">
        <v>0.8408272301953206</v>
      </c>
    </row>
    <row r="737" spans="1:6" ht="12.75">
      <c r="A737" s="13">
        <v>722</v>
      </c>
      <c r="B737">
        <v>10</v>
      </c>
      <c r="C737" s="14" t="s">
        <v>16</v>
      </c>
      <c r="D737">
        <v>10</v>
      </c>
      <c r="E737">
        <v>4</v>
      </c>
      <c r="F737">
        <v>0.8436849972688911</v>
      </c>
    </row>
    <row r="738" spans="1:6" ht="12.75">
      <c r="A738" s="13">
        <v>723</v>
      </c>
      <c r="B738" t="s">
        <v>20</v>
      </c>
      <c r="C738" s="14" t="s">
        <v>16</v>
      </c>
      <c r="D738">
        <v>1</v>
      </c>
      <c r="E738">
        <v>4</v>
      </c>
      <c r="F738">
        <v>0.8594196395693592</v>
      </c>
    </row>
    <row r="739" spans="1:6" ht="12.75">
      <c r="A739" s="13">
        <v>724</v>
      </c>
      <c r="B739" t="s">
        <v>20</v>
      </c>
      <c r="C739" s="14" t="s">
        <v>14</v>
      </c>
      <c r="D739">
        <v>1</v>
      </c>
      <c r="E739">
        <v>3</v>
      </c>
      <c r="F739">
        <v>0.8876702560644631</v>
      </c>
    </row>
    <row r="740" spans="1:6" ht="12.75">
      <c r="A740" s="13">
        <v>725</v>
      </c>
      <c r="B740">
        <v>6</v>
      </c>
      <c r="C740" s="14" t="s">
        <v>16</v>
      </c>
      <c r="D740">
        <v>6</v>
      </c>
      <c r="E740">
        <v>4</v>
      </c>
      <c r="F740">
        <v>0.9522259266928057</v>
      </c>
    </row>
    <row r="741" spans="1:6" ht="12.75">
      <c r="A741" s="13">
        <v>726</v>
      </c>
      <c r="B741" s="1">
        <v>9</v>
      </c>
      <c r="C741" s="12" t="s">
        <v>17</v>
      </c>
      <c r="D741">
        <v>9</v>
      </c>
      <c r="E741">
        <v>1</v>
      </c>
      <c r="F741">
        <v>0.9565877296242307</v>
      </c>
    </row>
    <row r="742" spans="1:6" ht="12.75">
      <c r="A742" s="13">
        <v>727</v>
      </c>
      <c r="B742" s="11" t="s">
        <v>18</v>
      </c>
      <c r="C742" s="14" t="s">
        <v>16</v>
      </c>
      <c r="D742">
        <v>13</v>
      </c>
      <c r="E742">
        <v>4</v>
      </c>
      <c r="F742">
        <v>0.9657430543469951</v>
      </c>
    </row>
    <row r="743" spans="1:6" ht="12.75">
      <c r="A743" s="13">
        <v>728</v>
      </c>
      <c r="B743" s="15" t="s">
        <v>18</v>
      </c>
      <c r="C743" s="12" t="s">
        <v>17</v>
      </c>
      <c r="D743">
        <v>13</v>
      </c>
      <c r="E743">
        <v>1</v>
      </c>
      <c r="F743">
        <v>0.9755547482433577</v>
      </c>
    </row>
    <row r="744" spans="1:6" ht="12.75">
      <c r="A744" s="13">
        <v>729</v>
      </c>
      <c r="B744" s="15" t="s">
        <v>19</v>
      </c>
      <c r="C744" s="12" t="s">
        <v>17</v>
      </c>
      <c r="D744">
        <v>12</v>
      </c>
      <c r="E744">
        <v>1</v>
      </c>
      <c r="F744">
        <v>0.011276332897458718</v>
      </c>
    </row>
    <row r="745" spans="1:6" ht="12.75">
      <c r="A745" s="13">
        <v>730</v>
      </c>
      <c r="B745">
        <v>5</v>
      </c>
      <c r="C745" s="14" t="s">
        <v>16</v>
      </c>
      <c r="D745">
        <v>5</v>
      </c>
      <c r="E745">
        <v>4</v>
      </c>
      <c r="F745">
        <v>0.04091232556082858</v>
      </c>
    </row>
    <row r="746" spans="1:6" ht="12.75">
      <c r="A746" s="13">
        <v>731</v>
      </c>
      <c r="B746">
        <v>10</v>
      </c>
      <c r="C746" s="14" t="s">
        <v>16</v>
      </c>
      <c r="D746">
        <v>10</v>
      </c>
      <c r="E746">
        <v>4</v>
      </c>
      <c r="F746">
        <v>0.06395249459080343</v>
      </c>
    </row>
    <row r="747" spans="1:6" ht="12.75">
      <c r="A747" s="13">
        <v>732</v>
      </c>
      <c r="B747" s="1">
        <v>10</v>
      </c>
      <c r="C747" s="12" t="s">
        <v>17</v>
      </c>
      <c r="D747">
        <v>10</v>
      </c>
      <c r="E747">
        <v>1</v>
      </c>
      <c r="F747">
        <v>0.11968410832833465</v>
      </c>
    </row>
    <row r="748" spans="1:6" ht="12.75">
      <c r="A748" s="13">
        <v>733</v>
      </c>
      <c r="B748" s="1">
        <v>6</v>
      </c>
      <c r="C748" s="12" t="s">
        <v>15</v>
      </c>
      <c r="D748">
        <v>6</v>
      </c>
      <c r="E748">
        <v>2</v>
      </c>
      <c r="F748">
        <v>0.1291283044143816</v>
      </c>
    </row>
    <row r="749" spans="1:6" ht="12.75">
      <c r="A749" s="13">
        <v>734</v>
      </c>
      <c r="B749" s="11" t="s">
        <v>21</v>
      </c>
      <c r="C749" s="14" t="s">
        <v>14</v>
      </c>
      <c r="D749">
        <v>11</v>
      </c>
      <c r="E749">
        <v>3</v>
      </c>
      <c r="F749">
        <v>0.1344493255870285</v>
      </c>
    </row>
    <row r="750" spans="1:6" ht="12.75">
      <c r="A750" s="13">
        <v>735</v>
      </c>
      <c r="B750" s="15" t="s">
        <v>21</v>
      </c>
      <c r="C750" s="12" t="s">
        <v>15</v>
      </c>
      <c r="D750">
        <v>11</v>
      </c>
      <c r="E750">
        <v>2</v>
      </c>
      <c r="F750">
        <v>0.15600374975678122</v>
      </c>
    </row>
    <row r="751" spans="1:6" ht="12.75">
      <c r="A751" s="13">
        <v>736</v>
      </c>
      <c r="B751">
        <v>5</v>
      </c>
      <c r="C751" s="14" t="s">
        <v>14</v>
      </c>
      <c r="D751">
        <v>5</v>
      </c>
      <c r="E751">
        <v>3</v>
      </c>
      <c r="F751">
        <v>0.16543041619832421</v>
      </c>
    </row>
    <row r="752" spans="1:6" ht="12.75">
      <c r="A752" s="13">
        <v>737</v>
      </c>
      <c r="B752">
        <v>3</v>
      </c>
      <c r="C752" s="14" t="s">
        <v>16</v>
      </c>
      <c r="D752">
        <v>3</v>
      </c>
      <c r="E752">
        <v>4</v>
      </c>
      <c r="F752">
        <v>0.17309009279140763</v>
      </c>
    </row>
    <row r="753" spans="1:6" ht="12.75">
      <c r="A753" s="13">
        <v>738</v>
      </c>
      <c r="B753" t="s">
        <v>20</v>
      </c>
      <c r="C753" s="14" t="s">
        <v>16</v>
      </c>
      <c r="D753">
        <v>1</v>
      </c>
      <c r="E753">
        <v>4</v>
      </c>
      <c r="F753">
        <v>0.17732697498108152</v>
      </c>
    </row>
    <row r="754" spans="1:6" ht="12.75">
      <c r="A754" s="13">
        <v>739</v>
      </c>
      <c r="B754">
        <v>7</v>
      </c>
      <c r="C754" s="14" t="s">
        <v>16</v>
      </c>
      <c r="D754">
        <v>7</v>
      </c>
      <c r="E754">
        <v>4</v>
      </c>
      <c r="F754">
        <v>0.20498533012785192</v>
      </c>
    </row>
    <row r="755" spans="1:6" ht="12.75">
      <c r="A755" s="13">
        <v>740</v>
      </c>
      <c r="B755">
        <v>6</v>
      </c>
      <c r="C755" s="14" t="s">
        <v>14</v>
      </c>
      <c r="D755">
        <v>6</v>
      </c>
      <c r="E755">
        <v>3</v>
      </c>
      <c r="F755">
        <v>0.28411845090130217</v>
      </c>
    </row>
    <row r="756" spans="1:6" ht="12.75">
      <c r="A756" s="13">
        <v>741</v>
      </c>
      <c r="B756">
        <v>9</v>
      </c>
      <c r="C756" s="14" t="s">
        <v>16</v>
      </c>
      <c r="D756">
        <v>9</v>
      </c>
      <c r="E756">
        <v>4</v>
      </c>
      <c r="F756">
        <v>0.2887763762805113</v>
      </c>
    </row>
    <row r="757" spans="1:6" ht="12.75">
      <c r="A757" s="13">
        <v>742</v>
      </c>
      <c r="B757" s="1">
        <v>8</v>
      </c>
      <c r="C757" s="12" t="s">
        <v>15</v>
      </c>
      <c r="D757">
        <v>8</v>
      </c>
      <c r="E757">
        <v>2</v>
      </c>
      <c r="F757">
        <v>0.3113038298321191</v>
      </c>
    </row>
    <row r="758" spans="1:6" ht="12.75">
      <c r="A758" s="13">
        <v>743</v>
      </c>
      <c r="B758" s="1">
        <v>5</v>
      </c>
      <c r="C758" s="12" t="s">
        <v>15</v>
      </c>
      <c r="D758">
        <v>5</v>
      </c>
      <c r="E758">
        <v>2</v>
      </c>
      <c r="F758">
        <v>0.31507524898213735</v>
      </c>
    </row>
    <row r="759" spans="1:6" ht="12.75">
      <c r="A759" s="13">
        <v>744</v>
      </c>
      <c r="B759">
        <v>9</v>
      </c>
      <c r="C759" s="14" t="s">
        <v>14</v>
      </c>
      <c r="D759">
        <v>9</v>
      </c>
      <c r="E759">
        <v>3</v>
      </c>
      <c r="F759">
        <v>0.3229274121457921</v>
      </c>
    </row>
    <row r="760" spans="1:6" ht="12.75">
      <c r="A760" s="13">
        <v>745</v>
      </c>
      <c r="B760">
        <v>10</v>
      </c>
      <c r="C760" s="14" t="s">
        <v>14</v>
      </c>
      <c r="D760">
        <v>10</v>
      </c>
      <c r="E760">
        <v>3</v>
      </c>
      <c r="F760">
        <v>0.3241533613483434</v>
      </c>
    </row>
    <row r="761" spans="1:6" ht="12.75">
      <c r="A761" s="13">
        <v>746</v>
      </c>
      <c r="B761">
        <v>6</v>
      </c>
      <c r="C761" s="14" t="s">
        <v>16</v>
      </c>
      <c r="D761">
        <v>6</v>
      </c>
      <c r="E761">
        <v>4</v>
      </c>
      <c r="F761">
        <v>0.3722541856336756</v>
      </c>
    </row>
    <row r="762" spans="1:6" ht="12.75">
      <c r="A762" s="13">
        <v>747</v>
      </c>
      <c r="B762">
        <v>4</v>
      </c>
      <c r="C762" s="14" t="s">
        <v>16</v>
      </c>
      <c r="D762">
        <v>4</v>
      </c>
      <c r="E762">
        <v>4</v>
      </c>
      <c r="F762">
        <v>0.3804046536418082</v>
      </c>
    </row>
    <row r="763" spans="1:6" ht="12.75">
      <c r="A763" s="13">
        <v>748</v>
      </c>
      <c r="B763" s="11" t="s">
        <v>21</v>
      </c>
      <c r="C763" s="14" t="s">
        <v>16</v>
      </c>
      <c r="D763">
        <v>11</v>
      </c>
      <c r="E763">
        <v>4</v>
      </c>
      <c r="F763">
        <v>0.383092680347598</v>
      </c>
    </row>
    <row r="764" spans="1:6" ht="12.75">
      <c r="A764" s="13">
        <v>749</v>
      </c>
      <c r="B764" s="1">
        <v>7</v>
      </c>
      <c r="C764" s="12" t="s">
        <v>17</v>
      </c>
      <c r="D764">
        <v>7</v>
      </c>
      <c r="E764">
        <v>1</v>
      </c>
      <c r="F764">
        <v>0.41221857722507593</v>
      </c>
    </row>
    <row r="765" spans="1:6" ht="12.75">
      <c r="A765" s="13">
        <v>750</v>
      </c>
      <c r="B765" s="1">
        <v>6</v>
      </c>
      <c r="C765" s="12" t="s">
        <v>17</v>
      </c>
      <c r="D765">
        <v>6</v>
      </c>
      <c r="E765">
        <v>1</v>
      </c>
      <c r="F765">
        <v>0.48670431955254934</v>
      </c>
    </row>
    <row r="766" spans="1:6" ht="12.75">
      <c r="A766" s="13">
        <v>751</v>
      </c>
      <c r="B766">
        <v>8</v>
      </c>
      <c r="C766" s="14" t="s">
        <v>16</v>
      </c>
      <c r="D766">
        <v>8</v>
      </c>
      <c r="E766">
        <v>4</v>
      </c>
      <c r="F766">
        <v>0.51773642096604</v>
      </c>
    </row>
    <row r="767" spans="1:6" ht="12.75">
      <c r="A767" s="13">
        <v>752</v>
      </c>
      <c r="B767">
        <v>4</v>
      </c>
      <c r="C767" s="14" t="s">
        <v>14</v>
      </c>
      <c r="D767">
        <v>4</v>
      </c>
      <c r="E767">
        <v>3</v>
      </c>
      <c r="F767">
        <v>0.5262397812419535</v>
      </c>
    </row>
    <row r="768" spans="1:6" ht="12.75">
      <c r="A768" s="13">
        <v>753</v>
      </c>
      <c r="B768" t="s">
        <v>20</v>
      </c>
      <c r="C768" s="14" t="s">
        <v>14</v>
      </c>
      <c r="D768">
        <v>1</v>
      </c>
      <c r="E768">
        <v>3</v>
      </c>
      <c r="F768">
        <v>0.5386333016885763</v>
      </c>
    </row>
    <row r="769" spans="1:6" ht="12.75">
      <c r="A769" s="13">
        <v>754</v>
      </c>
      <c r="B769" s="15" t="s">
        <v>18</v>
      </c>
      <c r="C769" s="12" t="s">
        <v>17</v>
      </c>
      <c r="D769">
        <v>13</v>
      </c>
      <c r="E769">
        <v>1</v>
      </c>
      <c r="F769">
        <v>0.5403840342543678</v>
      </c>
    </row>
    <row r="770" spans="1:6" ht="12.75">
      <c r="A770" s="13">
        <v>755</v>
      </c>
      <c r="B770" s="15" t="s">
        <v>21</v>
      </c>
      <c r="C770" s="12" t="s">
        <v>17</v>
      </c>
      <c r="D770">
        <v>11</v>
      </c>
      <c r="E770">
        <v>1</v>
      </c>
      <c r="F770">
        <v>0.5645406937602004</v>
      </c>
    </row>
    <row r="771" spans="1:6" ht="12.75">
      <c r="A771" s="13">
        <v>756</v>
      </c>
      <c r="B771" s="1">
        <v>10</v>
      </c>
      <c r="C771" s="12" t="s">
        <v>15</v>
      </c>
      <c r="D771">
        <v>10</v>
      </c>
      <c r="E771">
        <v>2</v>
      </c>
      <c r="F771">
        <v>0.5653472535708739</v>
      </c>
    </row>
    <row r="772" spans="1:6" ht="12.75">
      <c r="A772" s="13">
        <v>757</v>
      </c>
      <c r="B772" s="1">
        <v>8</v>
      </c>
      <c r="C772" s="12" t="s">
        <v>17</v>
      </c>
      <c r="D772">
        <v>8</v>
      </c>
      <c r="E772">
        <v>1</v>
      </c>
      <c r="F772">
        <v>0.5654804189285256</v>
      </c>
    </row>
    <row r="773" spans="1:6" ht="12.75">
      <c r="A773" s="13">
        <v>758</v>
      </c>
      <c r="B773">
        <v>7</v>
      </c>
      <c r="C773" s="14" t="s">
        <v>14</v>
      </c>
      <c r="D773">
        <v>7</v>
      </c>
      <c r="E773">
        <v>3</v>
      </c>
      <c r="F773">
        <v>0.5716423965817974</v>
      </c>
    </row>
    <row r="774" spans="1:6" ht="12.75">
      <c r="A774" s="13">
        <v>759</v>
      </c>
      <c r="B774" s="15" t="s">
        <v>18</v>
      </c>
      <c r="C774" s="12" t="s">
        <v>15</v>
      </c>
      <c r="D774">
        <v>13</v>
      </c>
      <c r="E774">
        <v>2</v>
      </c>
      <c r="F774">
        <v>0.6099739274707361</v>
      </c>
    </row>
    <row r="775" spans="1:6" ht="12.75">
      <c r="A775" s="13">
        <v>760</v>
      </c>
      <c r="B775" s="1">
        <v>9</v>
      </c>
      <c r="C775" s="12" t="s">
        <v>17</v>
      </c>
      <c r="D775">
        <v>9</v>
      </c>
      <c r="E775">
        <v>1</v>
      </c>
      <c r="F775">
        <v>0.6289548925745831</v>
      </c>
    </row>
    <row r="776" spans="1:6" ht="12.75">
      <c r="A776" s="13">
        <v>761</v>
      </c>
      <c r="B776" s="11" t="s">
        <v>18</v>
      </c>
      <c r="C776" s="14" t="s">
        <v>16</v>
      </c>
      <c r="D776">
        <v>13</v>
      </c>
      <c r="E776">
        <v>4</v>
      </c>
      <c r="F776">
        <v>0.6381535902067983</v>
      </c>
    </row>
    <row r="777" spans="1:6" ht="12.75">
      <c r="A777" s="13">
        <v>762</v>
      </c>
      <c r="B777" s="1">
        <v>4</v>
      </c>
      <c r="C777" s="12" t="s">
        <v>17</v>
      </c>
      <c r="D777">
        <v>4</v>
      </c>
      <c r="E777">
        <v>1</v>
      </c>
      <c r="F777">
        <v>0.650103840055662</v>
      </c>
    </row>
    <row r="778" spans="1:6" ht="12.75">
      <c r="A778" s="13">
        <v>763</v>
      </c>
      <c r="B778" s="1">
        <v>3</v>
      </c>
      <c r="C778" s="12" t="s">
        <v>15</v>
      </c>
      <c r="D778">
        <v>3</v>
      </c>
      <c r="E778">
        <v>2</v>
      </c>
      <c r="F778">
        <v>0.6814416838244635</v>
      </c>
    </row>
    <row r="779" spans="1:6" ht="12.75">
      <c r="A779" s="13">
        <v>764</v>
      </c>
      <c r="B779">
        <v>2</v>
      </c>
      <c r="C779" s="14" t="s">
        <v>16</v>
      </c>
      <c r="D779">
        <v>2</v>
      </c>
      <c r="E779">
        <v>4</v>
      </c>
      <c r="F779">
        <v>0.7214888020803634</v>
      </c>
    </row>
    <row r="780" spans="1:6" ht="12.75">
      <c r="A780" s="13">
        <v>765</v>
      </c>
      <c r="B780" s="11" t="s">
        <v>19</v>
      </c>
      <c r="C780" s="14" t="s">
        <v>16</v>
      </c>
      <c r="D780">
        <v>12</v>
      </c>
      <c r="E780">
        <v>4</v>
      </c>
      <c r="F780">
        <v>0.7272506931100962</v>
      </c>
    </row>
    <row r="781" spans="1:6" ht="12.75">
      <c r="A781" s="13">
        <v>766</v>
      </c>
      <c r="B781" s="1">
        <v>9</v>
      </c>
      <c r="C781" s="12" t="s">
        <v>15</v>
      </c>
      <c r="D781">
        <v>9</v>
      </c>
      <c r="E781">
        <v>2</v>
      </c>
      <c r="F781">
        <v>0.739548289201607</v>
      </c>
    </row>
    <row r="782" spans="1:6" ht="12.75">
      <c r="A782" s="13">
        <v>767</v>
      </c>
      <c r="B782" s="1">
        <v>3</v>
      </c>
      <c r="C782" s="12" t="s">
        <v>17</v>
      </c>
      <c r="D782">
        <v>3</v>
      </c>
      <c r="E782">
        <v>1</v>
      </c>
      <c r="F782">
        <v>0.7634430246825819</v>
      </c>
    </row>
    <row r="783" spans="1:6" ht="12.75">
      <c r="A783" s="13">
        <v>768</v>
      </c>
      <c r="B783" s="1">
        <v>2</v>
      </c>
      <c r="C783" s="12" t="s">
        <v>17</v>
      </c>
      <c r="D783">
        <v>2</v>
      </c>
      <c r="E783">
        <v>1</v>
      </c>
      <c r="F783">
        <v>0.7652686900991208</v>
      </c>
    </row>
    <row r="784" spans="1:6" ht="12.75">
      <c r="A784" s="13">
        <v>769</v>
      </c>
      <c r="B784" s="1">
        <v>5</v>
      </c>
      <c r="C784" s="12" t="s">
        <v>17</v>
      </c>
      <c r="D784">
        <v>5</v>
      </c>
      <c r="E784">
        <v>1</v>
      </c>
      <c r="F784">
        <v>0.7945212970502116</v>
      </c>
    </row>
    <row r="785" spans="1:6" ht="12.75">
      <c r="A785" s="13">
        <v>770</v>
      </c>
      <c r="B785">
        <v>2</v>
      </c>
      <c r="C785" s="14" t="s">
        <v>14</v>
      </c>
      <c r="D785">
        <v>2</v>
      </c>
      <c r="E785">
        <v>3</v>
      </c>
      <c r="F785">
        <v>0.8665667565446169</v>
      </c>
    </row>
    <row r="786" spans="1:6" ht="12.75">
      <c r="A786" s="13">
        <v>771</v>
      </c>
      <c r="B786" s="1">
        <v>7</v>
      </c>
      <c r="C786" s="12" t="s">
        <v>15</v>
      </c>
      <c r="D786">
        <v>7</v>
      </c>
      <c r="E786">
        <v>2</v>
      </c>
      <c r="F786">
        <v>0.8811401866566877</v>
      </c>
    </row>
    <row r="787" spans="1:6" ht="12.75">
      <c r="A787" s="13">
        <v>772</v>
      </c>
      <c r="B787">
        <v>3</v>
      </c>
      <c r="C787" s="14" t="s">
        <v>14</v>
      </c>
      <c r="D787">
        <v>3</v>
      </c>
      <c r="E787">
        <v>3</v>
      </c>
      <c r="F787">
        <v>0.8891001553298636</v>
      </c>
    </row>
    <row r="788" spans="1:6" ht="12.75">
      <c r="A788" s="13">
        <v>773</v>
      </c>
      <c r="B788" s="11" t="s">
        <v>19</v>
      </c>
      <c r="C788" s="14" t="s">
        <v>14</v>
      </c>
      <c r="D788">
        <v>12</v>
      </c>
      <c r="E788">
        <v>3</v>
      </c>
      <c r="F788">
        <v>0.900717307478847</v>
      </c>
    </row>
    <row r="789" spans="1:6" ht="12.75">
      <c r="A789" s="13">
        <v>774</v>
      </c>
      <c r="B789" s="11" t="s">
        <v>18</v>
      </c>
      <c r="C789" s="14" t="s">
        <v>14</v>
      </c>
      <c r="D789">
        <v>13</v>
      </c>
      <c r="E789">
        <v>3</v>
      </c>
      <c r="F789">
        <v>0.9034444837421152</v>
      </c>
    </row>
    <row r="790" spans="1:6" ht="12.75">
      <c r="A790" s="13">
        <v>775</v>
      </c>
      <c r="B790" s="1">
        <v>2</v>
      </c>
      <c r="C790" s="12" t="s">
        <v>15</v>
      </c>
      <c r="D790">
        <v>2</v>
      </c>
      <c r="E790">
        <v>2</v>
      </c>
      <c r="F790">
        <v>0.9151324634653406</v>
      </c>
    </row>
    <row r="791" spans="1:6" ht="12.75">
      <c r="A791" s="13">
        <v>776</v>
      </c>
      <c r="B791">
        <v>8</v>
      </c>
      <c r="C791" s="14" t="s">
        <v>14</v>
      </c>
      <c r="D791">
        <v>8</v>
      </c>
      <c r="E791">
        <v>3</v>
      </c>
      <c r="F791">
        <v>0.9396018313130599</v>
      </c>
    </row>
    <row r="792" spans="1:6" ht="12.75">
      <c r="A792" s="13">
        <v>777</v>
      </c>
      <c r="B792" s="1" t="s">
        <v>20</v>
      </c>
      <c r="C792" s="12" t="s">
        <v>17</v>
      </c>
      <c r="D792">
        <v>1</v>
      </c>
      <c r="E792">
        <v>1</v>
      </c>
      <c r="F792">
        <v>0.9528522312486296</v>
      </c>
    </row>
    <row r="793" spans="1:6" ht="12.75">
      <c r="A793" s="13">
        <v>778</v>
      </c>
      <c r="B793" s="15" t="s">
        <v>19</v>
      </c>
      <c r="C793" s="12" t="s">
        <v>15</v>
      </c>
      <c r="D793">
        <v>12</v>
      </c>
      <c r="E793">
        <v>2</v>
      </c>
      <c r="F793">
        <v>0.9561923859420741</v>
      </c>
    </row>
    <row r="794" spans="1:6" ht="12.75">
      <c r="A794" s="13">
        <v>779</v>
      </c>
      <c r="B794" s="1" t="s">
        <v>20</v>
      </c>
      <c r="C794" s="12" t="s">
        <v>15</v>
      </c>
      <c r="D794">
        <v>1</v>
      </c>
      <c r="E794">
        <v>2</v>
      </c>
      <c r="F794">
        <v>0.9767493371099221</v>
      </c>
    </row>
    <row r="795" spans="1:6" ht="12.75">
      <c r="A795" s="13">
        <v>780</v>
      </c>
      <c r="B795" s="1">
        <v>4</v>
      </c>
      <c r="C795" s="12" t="s">
        <v>15</v>
      </c>
      <c r="D795">
        <v>4</v>
      </c>
      <c r="E795">
        <v>2</v>
      </c>
      <c r="F795">
        <v>0.9852724076363488</v>
      </c>
    </row>
    <row r="796" spans="1:6" ht="12.75">
      <c r="A796" s="13">
        <v>781</v>
      </c>
      <c r="B796" s="15" t="s">
        <v>19</v>
      </c>
      <c r="C796" s="12" t="s">
        <v>15</v>
      </c>
      <c r="D796">
        <v>12</v>
      </c>
      <c r="E796">
        <v>2</v>
      </c>
      <c r="F796">
        <v>0.008252046520183853</v>
      </c>
    </row>
    <row r="797" spans="1:6" ht="12.75">
      <c r="A797" s="13">
        <v>782</v>
      </c>
      <c r="B797">
        <v>6</v>
      </c>
      <c r="C797" s="14" t="s">
        <v>14</v>
      </c>
      <c r="D797">
        <v>6</v>
      </c>
      <c r="E797">
        <v>3</v>
      </c>
      <c r="F797">
        <v>0.04617067482372028</v>
      </c>
    </row>
    <row r="798" spans="1:6" ht="12.75">
      <c r="A798" s="13">
        <v>783</v>
      </c>
      <c r="B798" s="1">
        <v>8</v>
      </c>
      <c r="C798" s="12" t="s">
        <v>15</v>
      </c>
      <c r="D798">
        <v>8</v>
      </c>
      <c r="E798">
        <v>2</v>
      </c>
      <c r="F798">
        <v>0.06725177613268407</v>
      </c>
    </row>
    <row r="799" spans="1:6" ht="12.75">
      <c r="A799" s="13">
        <v>784</v>
      </c>
      <c r="B799">
        <v>9</v>
      </c>
      <c r="C799" s="14" t="s">
        <v>16</v>
      </c>
      <c r="D799">
        <v>9</v>
      </c>
      <c r="E799">
        <v>4</v>
      </c>
      <c r="F799">
        <v>0.09753505280496988</v>
      </c>
    </row>
    <row r="800" spans="1:6" ht="12.75">
      <c r="A800" s="13">
        <v>785</v>
      </c>
      <c r="B800" t="s">
        <v>20</v>
      </c>
      <c r="C800" s="14" t="s">
        <v>14</v>
      </c>
      <c r="D800">
        <v>1</v>
      </c>
      <c r="E800">
        <v>3</v>
      </c>
      <c r="F800">
        <v>0.10308059760918659</v>
      </c>
    </row>
    <row r="801" spans="1:6" ht="12.75">
      <c r="A801" s="13">
        <v>786</v>
      </c>
      <c r="B801">
        <v>9</v>
      </c>
      <c r="C801" s="14" t="s">
        <v>14</v>
      </c>
      <c r="D801">
        <v>9</v>
      </c>
      <c r="E801">
        <v>3</v>
      </c>
      <c r="F801">
        <v>0.13934998208804394</v>
      </c>
    </row>
    <row r="802" spans="1:6" ht="12.75">
      <c r="A802" s="13">
        <v>787</v>
      </c>
      <c r="B802" s="15" t="s">
        <v>19</v>
      </c>
      <c r="C802" s="12" t="s">
        <v>17</v>
      </c>
      <c r="D802">
        <v>12</v>
      </c>
      <c r="E802">
        <v>1</v>
      </c>
      <c r="F802">
        <v>0.16803933404327687</v>
      </c>
    </row>
    <row r="803" spans="1:6" ht="12.75">
      <c r="A803" s="13">
        <v>788</v>
      </c>
      <c r="B803" s="15" t="s">
        <v>21</v>
      </c>
      <c r="C803" s="12" t="s">
        <v>15</v>
      </c>
      <c r="D803">
        <v>11</v>
      </c>
      <c r="E803">
        <v>2</v>
      </c>
      <c r="F803">
        <v>0.16843573863335615</v>
      </c>
    </row>
    <row r="804" spans="1:6" ht="12.75">
      <c r="A804" s="13">
        <v>789</v>
      </c>
      <c r="B804" s="1">
        <v>2</v>
      </c>
      <c r="C804" s="12" t="s">
        <v>15</v>
      </c>
      <c r="D804">
        <v>2</v>
      </c>
      <c r="E804">
        <v>2</v>
      </c>
      <c r="F804">
        <v>0.1697388952006278</v>
      </c>
    </row>
    <row r="805" spans="1:6" ht="12.75">
      <c r="A805" s="13">
        <v>790</v>
      </c>
      <c r="B805">
        <v>6</v>
      </c>
      <c r="C805" s="14" t="s">
        <v>16</v>
      </c>
      <c r="D805">
        <v>6</v>
      </c>
      <c r="E805">
        <v>4</v>
      </c>
      <c r="F805">
        <v>0.20036310332307128</v>
      </c>
    </row>
    <row r="806" spans="1:6" ht="12.75">
      <c r="A806" s="13">
        <v>791</v>
      </c>
      <c r="B806" s="1">
        <v>6</v>
      </c>
      <c r="C806" s="12" t="s">
        <v>15</v>
      </c>
      <c r="D806">
        <v>6</v>
      </c>
      <c r="E806">
        <v>2</v>
      </c>
      <c r="F806">
        <v>0.2119903379226793</v>
      </c>
    </row>
    <row r="807" spans="1:6" ht="12.75">
      <c r="A807" s="13">
        <v>792</v>
      </c>
      <c r="B807" s="1">
        <v>5</v>
      </c>
      <c r="C807" s="12" t="s">
        <v>17</v>
      </c>
      <c r="D807">
        <v>5</v>
      </c>
      <c r="E807">
        <v>1</v>
      </c>
      <c r="F807">
        <v>0.21701676536555414</v>
      </c>
    </row>
    <row r="808" spans="1:6" ht="12.75">
      <c r="A808" s="13">
        <v>793</v>
      </c>
      <c r="B808" s="1" t="s">
        <v>20</v>
      </c>
      <c r="C808" s="12" t="s">
        <v>17</v>
      </c>
      <c r="D808">
        <v>1</v>
      </c>
      <c r="E808">
        <v>1</v>
      </c>
      <c r="F808">
        <v>0.21852761407481958</v>
      </c>
    </row>
    <row r="809" spans="1:6" ht="12.75">
      <c r="A809" s="13">
        <v>794</v>
      </c>
      <c r="B809" s="11" t="s">
        <v>19</v>
      </c>
      <c r="C809" s="14" t="s">
        <v>14</v>
      </c>
      <c r="D809">
        <v>12</v>
      </c>
      <c r="E809">
        <v>3</v>
      </c>
      <c r="F809">
        <v>0.23113809190653445</v>
      </c>
    </row>
    <row r="810" spans="1:6" ht="12.75">
      <c r="A810" s="13">
        <v>795</v>
      </c>
      <c r="B810" s="1">
        <v>5</v>
      </c>
      <c r="C810" s="12" t="s">
        <v>15</v>
      </c>
      <c r="D810">
        <v>5</v>
      </c>
      <c r="E810">
        <v>2</v>
      </c>
      <c r="F810">
        <v>0.2546758747256234</v>
      </c>
    </row>
    <row r="811" spans="1:6" ht="12.75">
      <c r="A811" s="13">
        <v>796</v>
      </c>
      <c r="B811" s="1">
        <v>8</v>
      </c>
      <c r="C811" s="12" t="s">
        <v>17</v>
      </c>
      <c r="D811">
        <v>8</v>
      </c>
      <c r="E811">
        <v>1</v>
      </c>
      <c r="F811">
        <v>0.29562903752539715</v>
      </c>
    </row>
    <row r="812" spans="1:6" ht="12.75">
      <c r="A812" s="13">
        <v>797</v>
      </c>
      <c r="B812" t="s">
        <v>20</v>
      </c>
      <c r="C812" s="14" t="s">
        <v>16</v>
      </c>
      <c r="D812">
        <v>1</v>
      </c>
      <c r="E812">
        <v>4</v>
      </c>
      <c r="F812">
        <v>0.3048655230666455</v>
      </c>
    </row>
    <row r="813" spans="1:6" ht="12.75">
      <c r="A813" s="13">
        <v>798</v>
      </c>
      <c r="B813" s="1">
        <v>9</v>
      </c>
      <c r="C813" s="12" t="s">
        <v>17</v>
      </c>
      <c r="D813">
        <v>9</v>
      </c>
      <c r="E813">
        <v>1</v>
      </c>
      <c r="F813">
        <v>0.36373456745677135</v>
      </c>
    </row>
    <row r="814" spans="1:6" ht="12.75">
      <c r="A814" s="13">
        <v>799</v>
      </c>
      <c r="B814" s="1">
        <v>7</v>
      </c>
      <c r="C814" s="12" t="s">
        <v>15</v>
      </c>
      <c r="D814">
        <v>7</v>
      </c>
      <c r="E814">
        <v>2</v>
      </c>
      <c r="F814">
        <v>0.3710248288030571</v>
      </c>
    </row>
    <row r="815" spans="1:6" ht="12.75">
      <c r="A815" s="13">
        <v>800</v>
      </c>
      <c r="B815" s="1">
        <v>10</v>
      </c>
      <c r="C815" s="12" t="s">
        <v>17</v>
      </c>
      <c r="D815">
        <v>10</v>
      </c>
      <c r="E815">
        <v>1</v>
      </c>
      <c r="F815">
        <v>0.3905488361252827</v>
      </c>
    </row>
    <row r="816" spans="1:6" ht="12.75">
      <c r="A816" s="13">
        <v>801</v>
      </c>
      <c r="B816" s="1">
        <v>7</v>
      </c>
      <c r="C816" s="12" t="s">
        <v>17</v>
      </c>
      <c r="D816">
        <v>7</v>
      </c>
      <c r="E816">
        <v>1</v>
      </c>
      <c r="F816">
        <v>0.39177400767570614</v>
      </c>
    </row>
    <row r="817" spans="1:6" ht="12.75">
      <c r="A817" s="13">
        <v>802</v>
      </c>
      <c r="B817">
        <v>3</v>
      </c>
      <c r="C817" s="14" t="s">
        <v>14</v>
      </c>
      <c r="D817">
        <v>3</v>
      </c>
      <c r="E817">
        <v>3</v>
      </c>
      <c r="F817">
        <v>0.3976131159652989</v>
      </c>
    </row>
    <row r="818" spans="1:6" ht="12.75">
      <c r="A818" s="13">
        <v>803</v>
      </c>
      <c r="B818" s="11" t="s">
        <v>21</v>
      </c>
      <c r="C818" s="14" t="s">
        <v>16</v>
      </c>
      <c r="D818">
        <v>11</v>
      </c>
      <c r="E818">
        <v>4</v>
      </c>
      <c r="F818">
        <v>0.40448957928796947</v>
      </c>
    </row>
    <row r="819" spans="1:6" ht="12.75">
      <c r="A819" s="13">
        <v>804</v>
      </c>
      <c r="B819">
        <v>2</v>
      </c>
      <c r="C819" s="14" t="s">
        <v>16</v>
      </c>
      <c r="D819">
        <v>2</v>
      </c>
      <c r="E819">
        <v>4</v>
      </c>
      <c r="F819">
        <v>0.41871611819071797</v>
      </c>
    </row>
    <row r="820" spans="1:6" ht="12.75">
      <c r="A820" s="13">
        <v>805</v>
      </c>
      <c r="B820">
        <v>5</v>
      </c>
      <c r="C820" s="14" t="s">
        <v>16</v>
      </c>
      <c r="D820">
        <v>5</v>
      </c>
      <c r="E820">
        <v>4</v>
      </c>
      <c r="F820">
        <v>0.42232375104115816</v>
      </c>
    </row>
    <row r="821" spans="1:6" ht="12.75">
      <c r="A821" s="13">
        <v>806</v>
      </c>
      <c r="B821" s="15" t="s">
        <v>18</v>
      </c>
      <c r="C821" s="12" t="s">
        <v>17</v>
      </c>
      <c r="D821">
        <v>13</v>
      </c>
      <c r="E821">
        <v>1</v>
      </c>
      <c r="F821">
        <v>0.4485139929514441</v>
      </c>
    </row>
    <row r="822" spans="1:6" ht="12.75">
      <c r="A822" s="13">
        <v>807</v>
      </c>
      <c r="B822" s="1">
        <v>6</v>
      </c>
      <c r="C822" s="12" t="s">
        <v>17</v>
      </c>
      <c r="D822">
        <v>6</v>
      </c>
      <c r="E822">
        <v>1</v>
      </c>
      <c r="F822">
        <v>0.4748891363458716</v>
      </c>
    </row>
    <row r="823" spans="1:6" ht="12.75">
      <c r="A823" s="13">
        <v>808</v>
      </c>
      <c r="B823" s="1" t="s">
        <v>20</v>
      </c>
      <c r="C823" s="12" t="s">
        <v>15</v>
      </c>
      <c r="D823">
        <v>1</v>
      </c>
      <c r="E823">
        <v>2</v>
      </c>
      <c r="F823">
        <v>0.518684519227973</v>
      </c>
    </row>
    <row r="824" spans="1:6" ht="12.75">
      <c r="A824" s="13">
        <v>809</v>
      </c>
      <c r="B824">
        <v>4</v>
      </c>
      <c r="C824" s="14" t="s">
        <v>14</v>
      </c>
      <c r="D824">
        <v>4</v>
      </c>
      <c r="E824">
        <v>3</v>
      </c>
      <c r="F824">
        <v>0.5256266390221083</v>
      </c>
    </row>
    <row r="825" spans="1:6" ht="12.75">
      <c r="A825" s="13">
        <v>810</v>
      </c>
      <c r="B825" s="15" t="s">
        <v>21</v>
      </c>
      <c r="C825" s="12" t="s">
        <v>17</v>
      </c>
      <c r="D825">
        <v>11</v>
      </c>
      <c r="E825">
        <v>1</v>
      </c>
      <c r="F825">
        <v>0.5329796551072372</v>
      </c>
    </row>
    <row r="826" spans="1:6" ht="12.75">
      <c r="A826" s="13">
        <v>811</v>
      </c>
      <c r="B826" s="11" t="s">
        <v>18</v>
      </c>
      <c r="C826" s="14" t="s">
        <v>16</v>
      </c>
      <c r="D826">
        <v>13</v>
      </c>
      <c r="E826">
        <v>4</v>
      </c>
      <c r="F826">
        <v>0.565876119821462</v>
      </c>
    </row>
    <row r="827" spans="1:6" ht="12.75">
      <c r="A827" s="13">
        <v>812</v>
      </c>
      <c r="B827" s="1">
        <v>10</v>
      </c>
      <c r="C827" s="12" t="s">
        <v>15</v>
      </c>
      <c r="D827">
        <v>10</v>
      </c>
      <c r="E827">
        <v>2</v>
      </c>
      <c r="F827">
        <v>0.5841045369254458</v>
      </c>
    </row>
    <row r="828" spans="1:6" ht="12.75">
      <c r="A828" s="13">
        <v>813</v>
      </c>
      <c r="B828" s="1">
        <v>4</v>
      </c>
      <c r="C828" s="12" t="s">
        <v>15</v>
      </c>
      <c r="D828">
        <v>4</v>
      </c>
      <c r="E828">
        <v>2</v>
      </c>
      <c r="F828">
        <v>0.6045198081766952</v>
      </c>
    </row>
    <row r="829" spans="1:6" ht="12.75">
      <c r="A829" s="13">
        <v>814</v>
      </c>
      <c r="B829">
        <v>5</v>
      </c>
      <c r="C829" s="14" t="s">
        <v>14</v>
      </c>
      <c r="D829">
        <v>5</v>
      </c>
      <c r="E829">
        <v>3</v>
      </c>
      <c r="F829">
        <v>0.6406382429612849</v>
      </c>
    </row>
    <row r="830" spans="1:6" ht="12.75">
      <c r="A830" s="13">
        <v>815</v>
      </c>
      <c r="B830">
        <v>10</v>
      </c>
      <c r="C830" s="14" t="s">
        <v>14</v>
      </c>
      <c r="D830">
        <v>10</v>
      </c>
      <c r="E830">
        <v>3</v>
      </c>
      <c r="F830">
        <v>0.6535244437568828</v>
      </c>
    </row>
    <row r="831" spans="1:6" ht="12.75">
      <c r="A831" s="13">
        <v>816</v>
      </c>
      <c r="B831">
        <v>4</v>
      </c>
      <c r="C831" s="14" t="s">
        <v>16</v>
      </c>
      <c r="D831">
        <v>4</v>
      </c>
      <c r="E831">
        <v>4</v>
      </c>
      <c r="F831">
        <v>0.6806997665785008</v>
      </c>
    </row>
    <row r="832" spans="1:6" ht="12.75">
      <c r="A832" s="13">
        <v>817</v>
      </c>
      <c r="B832" s="1">
        <v>4</v>
      </c>
      <c r="C832" s="12" t="s">
        <v>17</v>
      </c>
      <c r="D832">
        <v>4</v>
      </c>
      <c r="E832">
        <v>1</v>
      </c>
      <c r="F832">
        <v>0.6910203990902641</v>
      </c>
    </row>
    <row r="833" spans="1:6" ht="12.75">
      <c r="A833" s="13">
        <v>818</v>
      </c>
      <c r="B833">
        <v>2</v>
      </c>
      <c r="C833" s="14" t="s">
        <v>14</v>
      </c>
      <c r="D833">
        <v>2</v>
      </c>
      <c r="E833">
        <v>3</v>
      </c>
      <c r="F833">
        <v>0.7019841448035806</v>
      </c>
    </row>
    <row r="834" spans="1:6" ht="12.75">
      <c r="A834" s="13">
        <v>819</v>
      </c>
      <c r="B834" s="11" t="s">
        <v>18</v>
      </c>
      <c r="C834" s="14" t="s">
        <v>14</v>
      </c>
      <c r="D834">
        <v>13</v>
      </c>
      <c r="E834">
        <v>3</v>
      </c>
      <c r="F834">
        <v>0.7034851871481609</v>
      </c>
    </row>
    <row r="835" spans="1:6" ht="12.75">
      <c r="A835" s="13">
        <v>820</v>
      </c>
      <c r="B835" s="1">
        <v>3</v>
      </c>
      <c r="C835" s="12" t="s">
        <v>17</v>
      </c>
      <c r="D835">
        <v>3</v>
      </c>
      <c r="E835">
        <v>1</v>
      </c>
      <c r="F835">
        <v>0.722666465484088</v>
      </c>
    </row>
    <row r="836" spans="1:6" ht="12.75">
      <c r="A836" s="13">
        <v>821</v>
      </c>
      <c r="B836">
        <v>8</v>
      </c>
      <c r="C836" s="14" t="s">
        <v>16</v>
      </c>
      <c r="D836">
        <v>8</v>
      </c>
      <c r="E836">
        <v>4</v>
      </c>
      <c r="F836">
        <v>0.7300638134949642</v>
      </c>
    </row>
    <row r="837" spans="1:6" ht="12.75">
      <c r="A837" s="13">
        <v>822</v>
      </c>
      <c r="B837" s="11" t="s">
        <v>19</v>
      </c>
      <c r="C837" s="14" t="s">
        <v>16</v>
      </c>
      <c r="D837">
        <v>12</v>
      </c>
      <c r="E837">
        <v>4</v>
      </c>
      <c r="F837">
        <v>0.7675010866795777</v>
      </c>
    </row>
    <row r="838" spans="1:6" ht="12.75">
      <c r="A838" s="13">
        <v>823</v>
      </c>
      <c r="B838" s="15" t="s">
        <v>18</v>
      </c>
      <c r="C838" s="12" t="s">
        <v>15</v>
      </c>
      <c r="D838">
        <v>13</v>
      </c>
      <c r="E838">
        <v>2</v>
      </c>
      <c r="F838">
        <v>0.7914465864012341</v>
      </c>
    </row>
    <row r="839" spans="1:6" ht="12.75">
      <c r="A839" s="13">
        <v>824</v>
      </c>
      <c r="B839" s="1">
        <v>9</v>
      </c>
      <c r="C839" s="12" t="s">
        <v>15</v>
      </c>
      <c r="D839">
        <v>9</v>
      </c>
      <c r="E839">
        <v>2</v>
      </c>
      <c r="F839">
        <v>0.8238563831099752</v>
      </c>
    </row>
    <row r="840" spans="1:6" ht="12.75">
      <c r="A840" s="13">
        <v>825</v>
      </c>
      <c r="B840">
        <v>3</v>
      </c>
      <c r="C840" s="14" t="s">
        <v>16</v>
      </c>
      <c r="D840">
        <v>3</v>
      </c>
      <c r="E840">
        <v>4</v>
      </c>
      <c r="F840">
        <v>0.8394992801328511</v>
      </c>
    </row>
    <row r="841" spans="1:6" ht="12.75">
      <c r="A841" s="13">
        <v>826</v>
      </c>
      <c r="B841" s="1">
        <v>2</v>
      </c>
      <c r="C841" s="12" t="s">
        <v>17</v>
      </c>
      <c r="D841">
        <v>2</v>
      </c>
      <c r="E841">
        <v>1</v>
      </c>
      <c r="F841">
        <v>0.8528859752142641</v>
      </c>
    </row>
    <row r="842" spans="1:6" ht="12.75">
      <c r="A842" s="13">
        <v>827</v>
      </c>
      <c r="B842">
        <v>7</v>
      </c>
      <c r="C842" s="14" t="s">
        <v>14</v>
      </c>
      <c r="D842">
        <v>7</v>
      </c>
      <c r="E842">
        <v>3</v>
      </c>
      <c r="F842">
        <v>0.9103981072285823</v>
      </c>
    </row>
    <row r="843" spans="1:6" ht="12.75">
      <c r="A843" s="13">
        <v>828</v>
      </c>
      <c r="B843">
        <v>8</v>
      </c>
      <c r="C843" s="14" t="s">
        <v>14</v>
      </c>
      <c r="D843">
        <v>8</v>
      </c>
      <c r="E843">
        <v>3</v>
      </c>
      <c r="F843">
        <v>0.9195111227790953</v>
      </c>
    </row>
    <row r="844" spans="1:6" ht="12.75">
      <c r="A844" s="13">
        <v>829</v>
      </c>
      <c r="B844" s="11" t="s">
        <v>21</v>
      </c>
      <c r="C844" s="14" t="s">
        <v>14</v>
      </c>
      <c r="D844">
        <v>11</v>
      </c>
      <c r="E844">
        <v>3</v>
      </c>
      <c r="F844">
        <v>0.9337571847309807</v>
      </c>
    </row>
    <row r="845" spans="1:6" ht="12.75">
      <c r="A845" s="13">
        <v>830</v>
      </c>
      <c r="B845" s="1">
        <v>3</v>
      </c>
      <c r="C845" s="12" t="s">
        <v>15</v>
      </c>
      <c r="D845">
        <v>3</v>
      </c>
      <c r="E845">
        <v>2</v>
      </c>
      <c r="F845">
        <v>0.9345464257211766</v>
      </c>
    </row>
    <row r="846" spans="1:6" ht="12.75">
      <c r="A846" s="13">
        <v>831</v>
      </c>
      <c r="B846">
        <v>10</v>
      </c>
      <c r="C846" s="14" t="s">
        <v>16</v>
      </c>
      <c r="D846">
        <v>10</v>
      </c>
      <c r="E846">
        <v>4</v>
      </c>
      <c r="F846">
        <v>0.9645375439798107</v>
      </c>
    </row>
    <row r="847" spans="1:6" ht="12.75">
      <c r="A847" s="13">
        <v>832</v>
      </c>
      <c r="B847">
        <v>7</v>
      </c>
      <c r="C847" s="14" t="s">
        <v>16</v>
      </c>
      <c r="D847">
        <v>7</v>
      </c>
      <c r="E847">
        <v>4</v>
      </c>
      <c r="F847">
        <v>0.9773647358830291</v>
      </c>
    </row>
    <row r="848" spans="1:6" ht="12.75">
      <c r="A848" s="13">
        <v>833</v>
      </c>
      <c r="B848" s="11" t="s">
        <v>18</v>
      </c>
      <c r="C848" s="14" t="s">
        <v>16</v>
      </c>
      <c r="D848">
        <v>13</v>
      </c>
      <c r="E848">
        <v>4</v>
      </c>
      <c r="F848">
        <v>0.00731838312166655</v>
      </c>
    </row>
    <row r="849" spans="1:6" ht="12.75">
      <c r="A849" s="13">
        <v>834</v>
      </c>
      <c r="B849" s="1">
        <v>4</v>
      </c>
      <c r="C849" s="12" t="s">
        <v>17</v>
      </c>
      <c r="D849">
        <v>4</v>
      </c>
      <c r="E849">
        <v>1</v>
      </c>
      <c r="F849">
        <v>0.05509058953763657</v>
      </c>
    </row>
    <row r="850" spans="1:6" ht="12.75">
      <c r="A850" s="13">
        <v>835</v>
      </c>
      <c r="B850" s="11" t="s">
        <v>19</v>
      </c>
      <c r="C850" s="14" t="s">
        <v>14</v>
      </c>
      <c r="D850">
        <v>12</v>
      </c>
      <c r="E850">
        <v>3</v>
      </c>
      <c r="F850">
        <v>0.06421150723636959</v>
      </c>
    </row>
    <row r="851" spans="1:6" ht="12.75">
      <c r="A851" s="13">
        <v>836</v>
      </c>
      <c r="B851">
        <v>6</v>
      </c>
      <c r="C851" s="14" t="s">
        <v>14</v>
      </c>
      <c r="D851">
        <v>6</v>
      </c>
      <c r="E851">
        <v>3</v>
      </c>
      <c r="F851">
        <v>0.07953555528475853</v>
      </c>
    </row>
    <row r="852" spans="1:6" ht="12.75">
      <c r="A852" s="13">
        <v>837</v>
      </c>
      <c r="B852">
        <v>8</v>
      </c>
      <c r="C852" s="14" t="s">
        <v>14</v>
      </c>
      <c r="D852">
        <v>8</v>
      </c>
      <c r="E852">
        <v>3</v>
      </c>
      <c r="F852">
        <v>0.08380593639775835</v>
      </c>
    </row>
    <row r="853" spans="1:6" ht="12.75">
      <c r="A853" s="13">
        <v>838</v>
      </c>
      <c r="B853" s="1">
        <v>7</v>
      </c>
      <c r="C853" s="12" t="s">
        <v>15</v>
      </c>
      <c r="D853">
        <v>7</v>
      </c>
      <c r="E853">
        <v>2</v>
      </c>
      <c r="F853">
        <v>0.08516763788718346</v>
      </c>
    </row>
    <row r="854" spans="1:6" ht="12.75">
      <c r="A854" s="13">
        <v>839</v>
      </c>
      <c r="B854">
        <v>8</v>
      </c>
      <c r="C854" s="14" t="s">
        <v>16</v>
      </c>
      <c r="D854">
        <v>8</v>
      </c>
      <c r="E854">
        <v>4</v>
      </c>
      <c r="F854">
        <v>0.10208789963290954</v>
      </c>
    </row>
    <row r="855" spans="1:6" ht="12.75">
      <c r="A855" s="13">
        <v>840</v>
      </c>
      <c r="B855">
        <v>7</v>
      </c>
      <c r="C855" s="14" t="s">
        <v>16</v>
      </c>
      <c r="D855">
        <v>7</v>
      </c>
      <c r="E855">
        <v>4</v>
      </c>
      <c r="F855">
        <v>0.10909277127991412</v>
      </c>
    </row>
    <row r="856" spans="1:6" ht="12.75">
      <c r="A856" s="13">
        <v>841</v>
      </c>
      <c r="B856">
        <v>2</v>
      </c>
      <c r="C856" s="14" t="s">
        <v>14</v>
      </c>
      <c r="D856">
        <v>2</v>
      </c>
      <c r="E856">
        <v>3</v>
      </c>
      <c r="F856">
        <v>0.12407105292243781</v>
      </c>
    </row>
    <row r="857" spans="1:6" ht="12.75">
      <c r="A857" s="13">
        <v>842</v>
      </c>
      <c r="B857" s="15" t="s">
        <v>19</v>
      </c>
      <c r="C857" s="12" t="s">
        <v>17</v>
      </c>
      <c r="D857">
        <v>12</v>
      </c>
      <c r="E857">
        <v>1</v>
      </c>
      <c r="F857">
        <v>0.13538119114236813</v>
      </c>
    </row>
    <row r="858" spans="1:6" ht="12.75">
      <c r="A858" s="13">
        <v>843</v>
      </c>
      <c r="B858" s="1">
        <v>4</v>
      </c>
      <c r="C858" s="12" t="s">
        <v>15</v>
      </c>
      <c r="D858">
        <v>4</v>
      </c>
      <c r="E858">
        <v>2</v>
      </c>
      <c r="F858">
        <v>0.15516177207917092</v>
      </c>
    </row>
    <row r="859" spans="1:6" ht="12.75">
      <c r="A859" s="13">
        <v>844</v>
      </c>
      <c r="B859" s="1">
        <v>10</v>
      </c>
      <c r="C859" s="12" t="s">
        <v>17</v>
      </c>
      <c r="D859">
        <v>10</v>
      </c>
      <c r="E859">
        <v>1</v>
      </c>
      <c r="F859">
        <v>0.1684693260444563</v>
      </c>
    </row>
    <row r="860" spans="1:6" ht="12.75">
      <c r="A860" s="13">
        <v>845</v>
      </c>
      <c r="B860">
        <v>6</v>
      </c>
      <c r="C860" s="14" t="s">
        <v>16</v>
      </c>
      <c r="D860">
        <v>6</v>
      </c>
      <c r="E860">
        <v>4</v>
      </c>
      <c r="F860">
        <v>0.17953486210372382</v>
      </c>
    </row>
    <row r="861" spans="1:6" ht="12.75">
      <c r="A861" s="13">
        <v>846</v>
      </c>
      <c r="B861" s="1" t="s">
        <v>20</v>
      </c>
      <c r="C861" s="12" t="s">
        <v>15</v>
      </c>
      <c r="D861">
        <v>1</v>
      </c>
      <c r="E861">
        <v>2</v>
      </c>
      <c r="F861">
        <v>0.2167726355962878</v>
      </c>
    </row>
    <row r="862" spans="1:6" ht="12.75">
      <c r="A862" s="13">
        <v>847</v>
      </c>
      <c r="B862" t="s">
        <v>20</v>
      </c>
      <c r="C862" s="14" t="s">
        <v>16</v>
      </c>
      <c r="D862">
        <v>1</v>
      </c>
      <c r="E862">
        <v>4</v>
      </c>
      <c r="F862">
        <v>0.22961057383520989</v>
      </c>
    </row>
    <row r="863" spans="1:6" ht="12.75">
      <c r="A863" s="13">
        <v>848</v>
      </c>
      <c r="B863" s="1">
        <v>9</v>
      </c>
      <c r="C863" s="12" t="s">
        <v>17</v>
      </c>
      <c r="D863">
        <v>9</v>
      </c>
      <c r="E863">
        <v>1</v>
      </c>
      <c r="F863">
        <v>0.23785951365174984</v>
      </c>
    </row>
    <row r="864" spans="1:6" ht="12.75">
      <c r="A864" s="13">
        <v>849</v>
      </c>
      <c r="B864" s="1">
        <v>2</v>
      </c>
      <c r="C864" s="12" t="s">
        <v>17</v>
      </c>
      <c r="D864">
        <v>2</v>
      </c>
      <c r="E864">
        <v>1</v>
      </c>
      <c r="F864">
        <v>0.23966533046980754</v>
      </c>
    </row>
    <row r="865" spans="1:6" ht="12.75">
      <c r="A865" s="13">
        <v>850</v>
      </c>
      <c r="B865" s="15" t="s">
        <v>18</v>
      </c>
      <c r="C865" s="12" t="s">
        <v>15</v>
      </c>
      <c r="D865">
        <v>13</v>
      </c>
      <c r="E865">
        <v>2</v>
      </c>
      <c r="F865">
        <v>0.2560068491287492</v>
      </c>
    </row>
    <row r="866" spans="1:6" ht="12.75">
      <c r="A866" s="13">
        <v>851</v>
      </c>
      <c r="B866" s="1">
        <v>3</v>
      </c>
      <c r="C866" s="12" t="s">
        <v>15</v>
      </c>
      <c r="D866">
        <v>3</v>
      </c>
      <c r="E866">
        <v>2</v>
      </c>
      <c r="F866">
        <v>0.26058928056492814</v>
      </c>
    </row>
    <row r="867" spans="1:6" ht="12.75">
      <c r="A867" s="13">
        <v>852</v>
      </c>
      <c r="B867" s="11" t="s">
        <v>18</v>
      </c>
      <c r="C867" s="14" t="s">
        <v>14</v>
      </c>
      <c r="D867">
        <v>13</v>
      </c>
      <c r="E867">
        <v>3</v>
      </c>
      <c r="F867">
        <v>0.2672739808340576</v>
      </c>
    </row>
    <row r="868" spans="1:6" ht="12.75">
      <c r="A868" s="13">
        <v>853</v>
      </c>
      <c r="B868">
        <v>4</v>
      </c>
      <c r="C868" s="14" t="s">
        <v>16</v>
      </c>
      <c r="D868">
        <v>4</v>
      </c>
      <c r="E868">
        <v>4</v>
      </c>
      <c r="F868">
        <v>0.2694283623847708</v>
      </c>
    </row>
    <row r="869" spans="1:6" ht="12.75">
      <c r="A869" s="13">
        <v>854</v>
      </c>
      <c r="B869">
        <v>3</v>
      </c>
      <c r="C869" s="14" t="s">
        <v>14</v>
      </c>
      <c r="D869">
        <v>3</v>
      </c>
      <c r="E869">
        <v>3</v>
      </c>
      <c r="F869">
        <v>0.2771363056247962</v>
      </c>
    </row>
    <row r="870" spans="1:6" ht="12.75">
      <c r="A870" s="13">
        <v>855</v>
      </c>
      <c r="B870" s="15" t="s">
        <v>18</v>
      </c>
      <c r="C870" s="12" t="s">
        <v>17</v>
      </c>
      <c r="D870">
        <v>13</v>
      </c>
      <c r="E870">
        <v>1</v>
      </c>
      <c r="F870">
        <v>0.29307729641944547</v>
      </c>
    </row>
    <row r="871" spans="1:6" ht="12.75">
      <c r="A871" s="13">
        <v>856</v>
      </c>
      <c r="B871">
        <v>9</v>
      </c>
      <c r="C871" s="14" t="s">
        <v>16</v>
      </c>
      <c r="D871">
        <v>9</v>
      </c>
      <c r="E871">
        <v>4</v>
      </c>
      <c r="F871">
        <v>0.330015451613524</v>
      </c>
    </row>
    <row r="872" spans="1:6" ht="12.75">
      <c r="A872" s="13">
        <v>857</v>
      </c>
      <c r="B872" s="1">
        <v>6</v>
      </c>
      <c r="C872" s="12" t="s">
        <v>15</v>
      </c>
      <c r="D872">
        <v>6</v>
      </c>
      <c r="E872">
        <v>2</v>
      </c>
      <c r="F872">
        <v>0.42320772067168133</v>
      </c>
    </row>
    <row r="873" spans="1:6" ht="12.75">
      <c r="A873" s="13">
        <v>858</v>
      </c>
      <c r="B873">
        <v>10</v>
      </c>
      <c r="C873" s="14" t="s">
        <v>14</v>
      </c>
      <c r="D873">
        <v>10</v>
      </c>
      <c r="E873">
        <v>3</v>
      </c>
      <c r="F873">
        <v>0.4545922934460336</v>
      </c>
    </row>
    <row r="874" spans="1:6" ht="12.75">
      <c r="A874" s="13">
        <v>859</v>
      </c>
      <c r="B874" s="15" t="s">
        <v>21</v>
      </c>
      <c r="C874" s="12" t="s">
        <v>17</v>
      </c>
      <c r="D874">
        <v>11</v>
      </c>
      <c r="E874">
        <v>1</v>
      </c>
      <c r="F874">
        <v>0.4586514281592484</v>
      </c>
    </row>
    <row r="875" spans="1:6" ht="12.75">
      <c r="A875" s="13">
        <v>860</v>
      </c>
      <c r="B875" s="1">
        <v>10</v>
      </c>
      <c r="C875" s="12" t="s">
        <v>15</v>
      </c>
      <c r="D875">
        <v>10</v>
      </c>
      <c r="E875">
        <v>2</v>
      </c>
      <c r="F875">
        <v>0.4815148296839471</v>
      </c>
    </row>
    <row r="876" spans="1:6" ht="12.75">
      <c r="A876" s="13">
        <v>861</v>
      </c>
      <c r="B876" s="15" t="s">
        <v>21</v>
      </c>
      <c r="C876" s="12" t="s">
        <v>15</v>
      </c>
      <c r="D876">
        <v>11</v>
      </c>
      <c r="E876">
        <v>2</v>
      </c>
      <c r="F876">
        <v>0.5234551353739167</v>
      </c>
    </row>
    <row r="877" spans="1:6" ht="12.75">
      <c r="A877" s="13">
        <v>862</v>
      </c>
      <c r="B877">
        <v>2</v>
      </c>
      <c r="C877" s="14" t="s">
        <v>16</v>
      </c>
      <c r="D877">
        <v>2</v>
      </c>
      <c r="E877">
        <v>4</v>
      </c>
      <c r="F877">
        <v>0.5343517165823526</v>
      </c>
    </row>
    <row r="878" spans="1:6" ht="12.75">
      <c r="A878" s="13">
        <v>863</v>
      </c>
      <c r="B878" s="1">
        <v>2</v>
      </c>
      <c r="C878" s="12" t="s">
        <v>15</v>
      </c>
      <c r="D878">
        <v>2</v>
      </c>
      <c r="E878">
        <v>2</v>
      </c>
      <c r="F878">
        <v>0.5689461416982491</v>
      </c>
    </row>
    <row r="879" spans="1:6" ht="12.75">
      <c r="A879" s="13">
        <v>864</v>
      </c>
      <c r="B879" s="1">
        <v>3</v>
      </c>
      <c r="C879" s="12" t="s">
        <v>17</v>
      </c>
      <c r="D879">
        <v>3</v>
      </c>
      <c r="E879">
        <v>1</v>
      </c>
      <c r="F879">
        <v>0.5824281165373844</v>
      </c>
    </row>
    <row r="880" spans="1:6" ht="12.75">
      <c r="A880" s="13">
        <v>865</v>
      </c>
      <c r="B880">
        <v>5</v>
      </c>
      <c r="C880" s="14" t="s">
        <v>14</v>
      </c>
      <c r="D880">
        <v>5</v>
      </c>
      <c r="E880">
        <v>3</v>
      </c>
      <c r="F880">
        <v>0.6114337400366188</v>
      </c>
    </row>
    <row r="881" spans="1:6" ht="12.75">
      <c r="A881" s="13">
        <v>866</v>
      </c>
      <c r="B881">
        <v>10</v>
      </c>
      <c r="C881" s="14" t="s">
        <v>16</v>
      </c>
      <c r="D881">
        <v>10</v>
      </c>
      <c r="E881">
        <v>4</v>
      </c>
      <c r="F881">
        <v>0.6270029519787315</v>
      </c>
    </row>
    <row r="882" spans="1:6" ht="12.75">
      <c r="A882" s="13">
        <v>867</v>
      </c>
      <c r="B882">
        <v>3</v>
      </c>
      <c r="C882" s="14" t="s">
        <v>16</v>
      </c>
      <c r="D882">
        <v>3</v>
      </c>
      <c r="E882">
        <v>4</v>
      </c>
      <c r="F882">
        <v>0.642698690028722</v>
      </c>
    </row>
    <row r="883" spans="1:6" ht="12.75">
      <c r="A883" s="13">
        <v>868</v>
      </c>
      <c r="B883" s="1">
        <v>5</v>
      </c>
      <c r="C883" s="12" t="s">
        <v>15</v>
      </c>
      <c r="D883">
        <v>5</v>
      </c>
      <c r="E883">
        <v>2</v>
      </c>
      <c r="F883">
        <v>0.7131377512617105</v>
      </c>
    </row>
    <row r="884" spans="1:6" ht="12.75">
      <c r="A884" s="13">
        <v>869</v>
      </c>
      <c r="B884" s="1">
        <v>5</v>
      </c>
      <c r="C884" s="12" t="s">
        <v>17</v>
      </c>
      <c r="D884">
        <v>5</v>
      </c>
      <c r="E884">
        <v>1</v>
      </c>
      <c r="F884">
        <v>0.7485780826053452</v>
      </c>
    </row>
    <row r="885" spans="1:6" ht="12.75">
      <c r="A885" s="13">
        <v>870</v>
      </c>
      <c r="B885">
        <v>5</v>
      </c>
      <c r="C885" s="14" t="s">
        <v>16</v>
      </c>
      <c r="D885">
        <v>5</v>
      </c>
      <c r="E885">
        <v>4</v>
      </c>
      <c r="F885">
        <v>0.7622409334957849</v>
      </c>
    </row>
    <row r="886" spans="1:6" ht="12.75">
      <c r="A886" s="13">
        <v>871</v>
      </c>
      <c r="B886" s="11" t="s">
        <v>19</v>
      </c>
      <c r="C886" s="14" t="s">
        <v>16</v>
      </c>
      <c r="D886">
        <v>12</v>
      </c>
      <c r="E886">
        <v>4</v>
      </c>
      <c r="F886">
        <v>0.7900052091973961</v>
      </c>
    </row>
    <row r="887" spans="1:6" ht="12.75">
      <c r="A887" s="13">
        <v>872</v>
      </c>
      <c r="B887" s="1">
        <v>8</v>
      </c>
      <c r="C887" s="12" t="s">
        <v>17</v>
      </c>
      <c r="D887">
        <v>8</v>
      </c>
      <c r="E887">
        <v>1</v>
      </c>
      <c r="F887">
        <v>0.7964476880208657</v>
      </c>
    </row>
    <row r="888" spans="1:6" ht="12.75">
      <c r="A888" s="13">
        <v>873</v>
      </c>
      <c r="B888" s="1">
        <v>6</v>
      </c>
      <c r="C888" s="12" t="s">
        <v>17</v>
      </c>
      <c r="D888">
        <v>6</v>
      </c>
      <c r="E888">
        <v>1</v>
      </c>
      <c r="F888">
        <v>0.816589294804593</v>
      </c>
    </row>
    <row r="889" spans="1:6" ht="12.75">
      <c r="A889" s="13">
        <v>874</v>
      </c>
      <c r="B889" s="1">
        <v>9</v>
      </c>
      <c r="C889" s="12" t="s">
        <v>15</v>
      </c>
      <c r="D889">
        <v>9</v>
      </c>
      <c r="E889">
        <v>2</v>
      </c>
      <c r="F889">
        <v>0.8313846185042735</v>
      </c>
    </row>
    <row r="890" spans="1:6" ht="12.75">
      <c r="A890" s="13">
        <v>875</v>
      </c>
      <c r="B890" s="15" t="s">
        <v>19</v>
      </c>
      <c r="C890" s="12" t="s">
        <v>15</v>
      </c>
      <c r="D890">
        <v>12</v>
      </c>
      <c r="E890">
        <v>2</v>
      </c>
      <c r="F890">
        <v>0.8325395683857588</v>
      </c>
    </row>
    <row r="891" spans="1:6" ht="12.75">
      <c r="A891" s="13">
        <v>876</v>
      </c>
      <c r="B891" s="11" t="s">
        <v>21</v>
      </c>
      <c r="C891" s="14" t="s">
        <v>14</v>
      </c>
      <c r="D891">
        <v>11</v>
      </c>
      <c r="E891">
        <v>3</v>
      </c>
      <c r="F891">
        <v>0.8524865276275007</v>
      </c>
    </row>
    <row r="892" spans="1:6" ht="12.75">
      <c r="A892" s="13">
        <v>877</v>
      </c>
      <c r="B892" s="11" t="s">
        <v>21</v>
      </c>
      <c r="C892" s="14" t="s">
        <v>16</v>
      </c>
      <c r="D892">
        <v>11</v>
      </c>
      <c r="E892">
        <v>4</v>
      </c>
      <c r="F892">
        <v>0.8547879522387127</v>
      </c>
    </row>
    <row r="893" spans="1:6" ht="12.75">
      <c r="A893" s="13">
        <v>878</v>
      </c>
      <c r="B893">
        <v>4</v>
      </c>
      <c r="C893" s="14" t="s">
        <v>14</v>
      </c>
      <c r="D893">
        <v>4</v>
      </c>
      <c r="E893">
        <v>3</v>
      </c>
      <c r="F893">
        <v>0.8705541980287794</v>
      </c>
    </row>
    <row r="894" spans="1:6" ht="12.75">
      <c r="A894" s="13">
        <v>879</v>
      </c>
      <c r="B894" s="1">
        <v>7</v>
      </c>
      <c r="C894" s="12" t="s">
        <v>17</v>
      </c>
      <c r="D894">
        <v>7</v>
      </c>
      <c r="E894">
        <v>1</v>
      </c>
      <c r="F894">
        <v>0.9241058406427287</v>
      </c>
    </row>
    <row r="895" spans="1:6" ht="12.75">
      <c r="A895" s="13">
        <v>880</v>
      </c>
      <c r="B895" s="1">
        <v>8</v>
      </c>
      <c r="C895" s="12" t="s">
        <v>15</v>
      </c>
      <c r="D895">
        <v>8</v>
      </c>
      <c r="E895">
        <v>2</v>
      </c>
      <c r="F895">
        <v>0.9347912759075472</v>
      </c>
    </row>
    <row r="896" spans="1:6" ht="12.75">
      <c r="A896" s="13">
        <v>881</v>
      </c>
      <c r="B896">
        <v>7</v>
      </c>
      <c r="C896" s="14" t="s">
        <v>14</v>
      </c>
      <c r="D896">
        <v>7</v>
      </c>
      <c r="E896">
        <v>3</v>
      </c>
      <c r="F896">
        <v>0.9371821412591004</v>
      </c>
    </row>
    <row r="897" spans="1:6" ht="12.75">
      <c r="A897" s="13">
        <v>882</v>
      </c>
      <c r="B897" t="s">
        <v>20</v>
      </c>
      <c r="C897" s="14" t="s">
        <v>14</v>
      </c>
      <c r="D897">
        <v>1</v>
      </c>
      <c r="E897">
        <v>3</v>
      </c>
      <c r="F897">
        <v>0.9665053723939074</v>
      </c>
    </row>
    <row r="898" spans="1:6" ht="12.75">
      <c r="A898" s="13">
        <v>883</v>
      </c>
      <c r="B898" s="1" t="s">
        <v>20</v>
      </c>
      <c r="C898" s="12" t="s">
        <v>17</v>
      </c>
      <c r="D898">
        <v>1</v>
      </c>
      <c r="E898">
        <v>1</v>
      </c>
      <c r="F898">
        <v>0.9669845411233473</v>
      </c>
    </row>
    <row r="899" spans="1:6" ht="12.75">
      <c r="A899" s="13">
        <v>884</v>
      </c>
      <c r="B899">
        <v>9</v>
      </c>
      <c r="C899" s="14" t="s">
        <v>14</v>
      </c>
      <c r="D899">
        <v>9</v>
      </c>
      <c r="E899">
        <v>3</v>
      </c>
      <c r="F899">
        <v>0.9966762670951734</v>
      </c>
    </row>
    <row r="900" spans="1:6" ht="12.75">
      <c r="A900" s="13">
        <v>885</v>
      </c>
      <c r="B900" s="1" t="s">
        <v>20</v>
      </c>
      <c r="C900" s="12" t="s">
        <v>17</v>
      </c>
      <c r="D900">
        <v>1</v>
      </c>
      <c r="E900">
        <v>1</v>
      </c>
      <c r="F900">
        <v>0.01569936127251137</v>
      </c>
    </row>
    <row r="901" spans="1:6" ht="12.75">
      <c r="A901" s="13">
        <v>886</v>
      </c>
      <c r="B901" s="1">
        <v>4</v>
      </c>
      <c r="C901" s="12" t="s">
        <v>17</v>
      </c>
      <c r="D901">
        <v>4</v>
      </c>
      <c r="E901">
        <v>1</v>
      </c>
      <c r="F901">
        <v>0.059881077222544654</v>
      </c>
    </row>
    <row r="902" spans="1:6" ht="12.75">
      <c r="A902" s="13">
        <v>887</v>
      </c>
      <c r="B902" s="1">
        <v>6</v>
      </c>
      <c r="C902" s="12" t="s">
        <v>15</v>
      </c>
      <c r="D902">
        <v>6</v>
      </c>
      <c r="E902">
        <v>2</v>
      </c>
      <c r="F902">
        <v>0.09092407879268816</v>
      </c>
    </row>
    <row r="903" spans="1:6" ht="12.75">
      <c r="A903" s="13">
        <v>888</v>
      </c>
      <c r="B903" s="15" t="s">
        <v>18</v>
      </c>
      <c r="C903" s="12" t="s">
        <v>17</v>
      </c>
      <c r="D903">
        <v>13</v>
      </c>
      <c r="E903">
        <v>1</v>
      </c>
      <c r="F903">
        <v>0.11399263504311818</v>
      </c>
    </row>
    <row r="904" spans="1:6" ht="12.75">
      <c r="A904" s="13">
        <v>889</v>
      </c>
      <c r="B904">
        <v>6</v>
      </c>
      <c r="C904" s="14" t="s">
        <v>16</v>
      </c>
      <c r="D904">
        <v>6</v>
      </c>
      <c r="E904">
        <v>4</v>
      </c>
      <c r="F904">
        <v>0.11595605054080771</v>
      </c>
    </row>
    <row r="905" spans="1:6" ht="12.75">
      <c r="A905" s="13">
        <v>890</v>
      </c>
      <c r="B905">
        <v>7</v>
      </c>
      <c r="C905" s="14" t="s">
        <v>16</v>
      </c>
      <c r="D905">
        <v>7</v>
      </c>
      <c r="E905">
        <v>4</v>
      </c>
      <c r="F905">
        <v>0.14351583811611102</v>
      </c>
    </row>
    <row r="906" spans="1:6" ht="12.75">
      <c r="A906" s="13">
        <v>891</v>
      </c>
      <c r="B906">
        <v>3</v>
      </c>
      <c r="C906" s="14" t="s">
        <v>16</v>
      </c>
      <c r="D906">
        <v>3</v>
      </c>
      <c r="E906">
        <v>4</v>
      </c>
      <c r="F906">
        <v>0.1448228230138655</v>
      </c>
    </row>
    <row r="907" spans="1:6" ht="12.75">
      <c r="A907" s="13">
        <v>892</v>
      </c>
      <c r="B907" s="1">
        <v>2</v>
      </c>
      <c r="C907" s="12" t="s">
        <v>15</v>
      </c>
      <c r="D907">
        <v>2</v>
      </c>
      <c r="E907">
        <v>2</v>
      </c>
      <c r="F907">
        <v>0.148596247314845</v>
      </c>
    </row>
    <row r="908" spans="1:6" ht="12.75">
      <c r="A908" s="13">
        <v>893</v>
      </c>
      <c r="B908">
        <v>10</v>
      </c>
      <c r="C908" s="14" t="s">
        <v>16</v>
      </c>
      <c r="D908">
        <v>10</v>
      </c>
      <c r="E908">
        <v>4</v>
      </c>
      <c r="F908">
        <v>0.15591850251246342</v>
      </c>
    </row>
    <row r="909" spans="1:6" ht="12.75">
      <c r="A909" s="13">
        <v>894</v>
      </c>
      <c r="B909">
        <v>3</v>
      </c>
      <c r="C909" s="14" t="s">
        <v>14</v>
      </c>
      <c r="D909">
        <v>3</v>
      </c>
      <c r="E909">
        <v>3</v>
      </c>
      <c r="F909">
        <v>0.1767048229903862</v>
      </c>
    </row>
    <row r="910" spans="1:6" ht="12.75">
      <c r="A910" s="13">
        <v>895</v>
      </c>
      <c r="B910" s="11" t="s">
        <v>19</v>
      </c>
      <c r="C910" s="14" t="s">
        <v>16</v>
      </c>
      <c r="D910">
        <v>12</v>
      </c>
      <c r="E910">
        <v>4</v>
      </c>
      <c r="F910">
        <v>0.2136174798133912</v>
      </c>
    </row>
    <row r="911" spans="1:6" ht="12.75">
      <c r="A911" s="13">
        <v>896</v>
      </c>
      <c r="B911" s="1">
        <v>3</v>
      </c>
      <c r="C911" s="12" t="s">
        <v>15</v>
      </c>
      <c r="D911">
        <v>3</v>
      </c>
      <c r="E911">
        <v>2</v>
      </c>
      <c r="F911">
        <v>0.29186041816153474</v>
      </c>
    </row>
    <row r="912" spans="1:6" ht="12.75">
      <c r="A912" s="13">
        <v>897</v>
      </c>
      <c r="B912" s="1">
        <v>8</v>
      </c>
      <c r="C912" s="12" t="s">
        <v>17</v>
      </c>
      <c r="D912">
        <v>8</v>
      </c>
      <c r="E912">
        <v>1</v>
      </c>
      <c r="F912">
        <v>0.3033864026110484</v>
      </c>
    </row>
    <row r="913" spans="1:6" ht="12.75">
      <c r="A913" s="13">
        <v>898</v>
      </c>
      <c r="B913" s="1">
        <v>8</v>
      </c>
      <c r="C913" s="12" t="s">
        <v>15</v>
      </c>
      <c r="D913">
        <v>8</v>
      </c>
      <c r="E913">
        <v>2</v>
      </c>
      <c r="F913">
        <v>0.3047219177040317</v>
      </c>
    </row>
    <row r="914" spans="1:6" ht="12.75">
      <c r="A914" s="13">
        <v>899</v>
      </c>
      <c r="B914" s="1">
        <v>7</v>
      </c>
      <c r="C914" s="12" t="s">
        <v>17</v>
      </c>
      <c r="D914">
        <v>7</v>
      </c>
      <c r="E914">
        <v>1</v>
      </c>
      <c r="F914">
        <v>0.3096177663158919</v>
      </c>
    </row>
    <row r="915" spans="1:6" ht="12.75">
      <c r="A915" s="13">
        <v>900</v>
      </c>
      <c r="B915" s="1">
        <v>3</v>
      </c>
      <c r="C915" s="12" t="s">
        <v>17</v>
      </c>
      <c r="D915">
        <v>3</v>
      </c>
      <c r="E915">
        <v>1</v>
      </c>
      <c r="F915">
        <v>0.3238288468852639</v>
      </c>
    </row>
    <row r="916" spans="1:6" ht="12.75">
      <c r="A916" s="13">
        <v>901</v>
      </c>
      <c r="B916" s="11" t="s">
        <v>18</v>
      </c>
      <c r="C916" s="14" t="s">
        <v>14</v>
      </c>
      <c r="D916">
        <v>13</v>
      </c>
      <c r="E916">
        <v>3</v>
      </c>
      <c r="F916">
        <v>0.3681086722822897</v>
      </c>
    </row>
    <row r="917" spans="1:6" ht="12.75">
      <c r="A917" s="13">
        <v>902</v>
      </c>
      <c r="B917" s="15" t="s">
        <v>19</v>
      </c>
      <c r="C917" s="12" t="s">
        <v>15</v>
      </c>
      <c r="D917">
        <v>12</v>
      </c>
      <c r="E917">
        <v>2</v>
      </c>
      <c r="F917">
        <v>0.39475405733416075</v>
      </c>
    </row>
    <row r="918" spans="1:6" ht="12.75">
      <c r="A918" s="13">
        <v>903</v>
      </c>
      <c r="B918" s="1">
        <v>2</v>
      </c>
      <c r="C918" s="12" t="s">
        <v>17</v>
      </c>
      <c r="D918">
        <v>2</v>
      </c>
      <c r="E918">
        <v>1</v>
      </c>
      <c r="F918">
        <v>0.3972773452117684</v>
      </c>
    </row>
    <row r="919" spans="1:6" ht="12.75">
      <c r="A919" s="13">
        <v>904</v>
      </c>
      <c r="B919" s="11" t="s">
        <v>21</v>
      </c>
      <c r="C919" s="14" t="s">
        <v>14</v>
      </c>
      <c r="D919">
        <v>11</v>
      </c>
      <c r="E919">
        <v>3</v>
      </c>
      <c r="F919">
        <v>0.39972293932181824</v>
      </c>
    </row>
    <row r="920" spans="1:6" ht="12.75">
      <c r="A920" s="13">
        <v>905</v>
      </c>
      <c r="B920">
        <v>9</v>
      </c>
      <c r="C920" s="14" t="s">
        <v>16</v>
      </c>
      <c r="D920">
        <v>9</v>
      </c>
      <c r="E920">
        <v>4</v>
      </c>
      <c r="F920">
        <v>0.4052209713833732</v>
      </c>
    </row>
    <row r="921" spans="1:6" ht="12.75">
      <c r="A921" s="13">
        <v>906</v>
      </c>
      <c r="B921" s="1">
        <v>6</v>
      </c>
      <c r="C921" s="12" t="s">
        <v>17</v>
      </c>
      <c r="D921">
        <v>6</v>
      </c>
      <c r="E921">
        <v>1</v>
      </c>
      <c r="F921">
        <v>0.40659748436731324</v>
      </c>
    </row>
    <row r="922" spans="1:6" ht="12.75">
      <c r="A922" s="13">
        <v>907</v>
      </c>
      <c r="B922" s="1" t="s">
        <v>20</v>
      </c>
      <c r="C922" s="12" t="s">
        <v>15</v>
      </c>
      <c r="D922">
        <v>1</v>
      </c>
      <c r="E922">
        <v>2</v>
      </c>
      <c r="F922">
        <v>0.40667979742183213</v>
      </c>
    </row>
    <row r="923" spans="1:6" ht="12.75">
      <c r="A923" s="13">
        <v>908</v>
      </c>
      <c r="B923">
        <v>8</v>
      </c>
      <c r="C923" s="14" t="s">
        <v>14</v>
      </c>
      <c r="D923">
        <v>8</v>
      </c>
      <c r="E923">
        <v>3</v>
      </c>
      <c r="F923">
        <v>0.44253063791036595</v>
      </c>
    </row>
    <row r="924" spans="1:6" ht="12.75">
      <c r="A924" s="13">
        <v>909</v>
      </c>
      <c r="B924">
        <v>5</v>
      </c>
      <c r="C924" s="14" t="s">
        <v>16</v>
      </c>
      <c r="D924">
        <v>5</v>
      </c>
      <c r="E924">
        <v>4</v>
      </c>
      <c r="F924">
        <v>0.4507847247400756</v>
      </c>
    </row>
    <row r="925" spans="1:6" ht="12.75">
      <c r="A925" s="13">
        <v>910</v>
      </c>
      <c r="B925" s="1">
        <v>5</v>
      </c>
      <c r="C925" s="12" t="s">
        <v>15</v>
      </c>
      <c r="D925">
        <v>5</v>
      </c>
      <c r="E925">
        <v>2</v>
      </c>
      <c r="F925">
        <v>0.4857604724761826</v>
      </c>
    </row>
    <row r="926" spans="1:6" ht="12.75">
      <c r="A926" s="13">
        <v>911</v>
      </c>
      <c r="B926">
        <v>9</v>
      </c>
      <c r="C926" s="14" t="s">
        <v>14</v>
      </c>
      <c r="D926">
        <v>9</v>
      </c>
      <c r="E926">
        <v>3</v>
      </c>
      <c r="F926">
        <v>0.48694017490324204</v>
      </c>
    </row>
    <row r="927" spans="1:6" ht="12.75">
      <c r="A927" s="13">
        <v>912</v>
      </c>
      <c r="B927">
        <v>5</v>
      </c>
      <c r="C927" s="14" t="s">
        <v>14</v>
      </c>
      <c r="D927">
        <v>5</v>
      </c>
      <c r="E927">
        <v>3</v>
      </c>
      <c r="F927">
        <v>0.5162718191731666</v>
      </c>
    </row>
    <row r="928" spans="1:6" ht="12.75">
      <c r="A928" s="13">
        <v>913</v>
      </c>
      <c r="B928">
        <v>4</v>
      </c>
      <c r="C928" s="14" t="s">
        <v>16</v>
      </c>
      <c r="D928">
        <v>4</v>
      </c>
      <c r="E928">
        <v>4</v>
      </c>
      <c r="F928">
        <v>0.5168630996687593</v>
      </c>
    </row>
    <row r="929" spans="1:6" ht="12.75">
      <c r="A929" s="13">
        <v>914</v>
      </c>
      <c r="B929" s="1">
        <v>9</v>
      </c>
      <c r="C929" s="12" t="s">
        <v>17</v>
      </c>
      <c r="D929">
        <v>9</v>
      </c>
      <c r="E929">
        <v>1</v>
      </c>
      <c r="F929">
        <v>0.5344322601769707</v>
      </c>
    </row>
    <row r="930" spans="1:6" ht="12.75">
      <c r="A930" s="13">
        <v>915</v>
      </c>
      <c r="B930" s="15" t="s">
        <v>21</v>
      </c>
      <c r="C930" s="12" t="s">
        <v>17</v>
      </c>
      <c r="D930">
        <v>11</v>
      </c>
      <c r="E930">
        <v>1</v>
      </c>
      <c r="F930">
        <v>0.5537818889924999</v>
      </c>
    </row>
    <row r="931" spans="1:6" ht="12.75">
      <c r="A931" s="13">
        <v>916</v>
      </c>
      <c r="B931" s="1">
        <v>7</v>
      </c>
      <c r="C931" s="12" t="s">
        <v>15</v>
      </c>
      <c r="D931">
        <v>7</v>
      </c>
      <c r="E931">
        <v>2</v>
      </c>
      <c r="F931">
        <v>0.5724937644326853</v>
      </c>
    </row>
    <row r="932" spans="1:6" ht="12.75">
      <c r="A932" s="13">
        <v>917</v>
      </c>
      <c r="B932" s="15" t="s">
        <v>21</v>
      </c>
      <c r="C932" s="12" t="s">
        <v>15</v>
      </c>
      <c r="D932">
        <v>11</v>
      </c>
      <c r="E932">
        <v>2</v>
      </c>
      <c r="F932">
        <v>0.5750718790927258</v>
      </c>
    </row>
    <row r="933" spans="1:6" ht="12.75">
      <c r="A933" s="13">
        <v>918</v>
      </c>
      <c r="B933" s="11" t="s">
        <v>21</v>
      </c>
      <c r="C933" s="14" t="s">
        <v>16</v>
      </c>
      <c r="D933">
        <v>11</v>
      </c>
      <c r="E933">
        <v>4</v>
      </c>
      <c r="F933">
        <v>0.6019599383033523</v>
      </c>
    </row>
    <row r="934" spans="1:6" ht="12.75">
      <c r="A934" s="13">
        <v>919</v>
      </c>
      <c r="B934">
        <v>2</v>
      </c>
      <c r="C934" s="14" t="s">
        <v>16</v>
      </c>
      <c r="D934">
        <v>2</v>
      </c>
      <c r="E934">
        <v>4</v>
      </c>
      <c r="F934">
        <v>0.6293935885828812</v>
      </c>
    </row>
    <row r="935" spans="1:6" ht="12.75">
      <c r="A935" s="13">
        <v>920</v>
      </c>
      <c r="B935">
        <v>8</v>
      </c>
      <c r="C935" s="14" t="s">
        <v>16</v>
      </c>
      <c r="D935">
        <v>8</v>
      </c>
      <c r="E935">
        <v>4</v>
      </c>
      <c r="F935">
        <v>0.6612461348911838</v>
      </c>
    </row>
    <row r="936" spans="1:6" ht="12.75">
      <c r="A936" s="13">
        <v>921</v>
      </c>
      <c r="B936" s="1">
        <v>5</v>
      </c>
      <c r="C936" s="12" t="s">
        <v>17</v>
      </c>
      <c r="D936">
        <v>5</v>
      </c>
      <c r="E936">
        <v>1</v>
      </c>
      <c r="F936">
        <v>0.6725874934022582</v>
      </c>
    </row>
    <row r="937" spans="1:6" ht="12.75">
      <c r="A937" s="13">
        <v>922</v>
      </c>
      <c r="B937" t="s">
        <v>20</v>
      </c>
      <c r="C937" s="14" t="s">
        <v>14</v>
      </c>
      <c r="D937">
        <v>1</v>
      </c>
      <c r="E937">
        <v>3</v>
      </c>
      <c r="F937">
        <v>0.6803731383262919</v>
      </c>
    </row>
    <row r="938" spans="1:6" ht="12.75">
      <c r="A938" s="13">
        <v>923</v>
      </c>
      <c r="B938" t="s">
        <v>20</v>
      </c>
      <c r="C938" s="14" t="s">
        <v>16</v>
      </c>
      <c r="D938">
        <v>1</v>
      </c>
      <c r="E938">
        <v>4</v>
      </c>
      <c r="F938">
        <v>0.6930997035778552</v>
      </c>
    </row>
    <row r="939" spans="1:6" ht="12.75">
      <c r="A939" s="13">
        <v>924</v>
      </c>
      <c r="B939" s="15" t="s">
        <v>18</v>
      </c>
      <c r="C939" s="12" t="s">
        <v>15</v>
      </c>
      <c r="D939">
        <v>13</v>
      </c>
      <c r="E939">
        <v>2</v>
      </c>
      <c r="F939">
        <v>0.7329957584636901</v>
      </c>
    </row>
    <row r="940" spans="1:6" ht="12.75">
      <c r="A940" s="13">
        <v>925</v>
      </c>
      <c r="B940">
        <v>6</v>
      </c>
      <c r="C940" s="14" t="s">
        <v>14</v>
      </c>
      <c r="D940">
        <v>6</v>
      </c>
      <c r="E940">
        <v>3</v>
      </c>
      <c r="F940">
        <v>0.7600239642396316</v>
      </c>
    </row>
    <row r="941" spans="1:6" ht="12.75">
      <c r="A941" s="13">
        <v>926</v>
      </c>
      <c r="B941" s="11" t="s">
        <v>18</v>
      </c>
      <c r="C941" s="14" t="s">
        <v>16</v>
      </c>
      <c r="D941">
        <v>13</v>
      </c>
      <c r="E941">
        <v>4</v>
      </c>
      <c r="F941">
        <v>0.7691870431061207</v>
      </c>
    </row>
    <row r="942" spans="1:6" ht="12.75">
      <c r="A942" s="13">
        <v>927</v>
      </c>
      <c r="B942" s="11" t="s">
        <v>19</v>
      </c>
      <c r="C942" s="14" t="s">
        <v>14</v>
      </c>
      <c r="D942">
        <v>12</v>
      </c>
      <c r="E942">
        <v>3</v>
      </c>
      <c r="F942">
        <v>0.8649271885892365</v>
      </c>
    </row>
    <row r="943" spans="1:6" ht="12.75">
      <c r="A943" s="13">
        <v>928</v>
      </c>
      <c r="B943">
        <v>4</v>
      </c>
      <c r="C943" s="14" t="s">
        <v>14</v>
      </c>
      <c r="D943">
        <v>4</v>
      </c>
      <c r="E943">
        <v>3</v>
      </c>
      <c r="F943">
        <v>0.8721343247773048</v>
      </c>
    </row>
    <row r="944" spans="1:6" ht="12.75">
      <c r="A944" s="13">
        <v>929</v>
      </c>
      <c r="B944" s="1">
        <v>10</v>
      </c>
      <c r="C944" s="12" t="s">
        <v>17</v>
      </c>
      <c r="D944">
        <v>10</v>
      </c>
      <c r="E944">
        <v>1</v>
      </c>
      <c r="F944">
        <v>0.8852807712950812</v>
      </c>
    </row>
    <row r="945" spans="1:6" ht="12.75">
      <c r="A945" s="13">
        <v>930</v>
      </c>
      <c r="B945" s="1">
        <v>10</v>
      </c>
      <c r="C945" s="12" t="s">
        <v>15</v>
      </c>
      <c r="D945">
        <v>10</v>
      </c>
      <c r="E945">
        <v>2</v>
      </c>
      <c r="F945">
        <v>0.8864869561082702</v>
      </c>
    </row>
    <row r="946" spans="1:6" ht="12.75">
      <c r="A946" s="13">
        <v>931</v>
      </c>
      <c r="B946" s="15" t="s">
        <v>19</v>
      </c>
      <c r="C946" s="12" t="s">
        <v>17</v>
      </c>
      <c r="D946">
        <v>12</v>
      </c>
      <c r="E946">
        <v>1</v>
      </c>
      <c r="F946">
        <v>0.890314079576916</v>
      </c>
    </row>
    <row r="947" spans="1:6" ht="12.75">
      <c r="A947" s="13">
        <v>932</v>
      </c>
      <c r="B947">
        <v>7</v>
      </c>
      <c r="C947" s="14" t="s">
        <v>14</v>
      </c>
      <c r="D947">
        <v>7</v>
      </c>
      <c r="E947">
        <v>3</v>
      </c>
      <c r="F947">
        <v>0.90325879534167</v>
      </c>
    </row>
    <row r="948" spans="1:6" ht="12.75">
      <c r="A948" s="13">
        <v>933</v>
      </c>
      <c r="B948" s="1">
        <v>4</v>
      </c>
      <c r="C948" s="12" t="s">
        <v>15</v>
      </c>
      <c r="D948">
        <v>4</v>
      </c>
      <c r="E948">
        <v>2</v>
      </c>
      <c r="F948">
        <v>0.9626708719008557</v>
      </c>
    </row>
    <row r="949" spans="1:6" ht="12.75">
      <c r="A949" s="13">
        <v>934</v>
      </c>
      <c r="B949">
        <v>10</v>
      </c>
      <c r="C949" s="14" t="s">
        <v>14</v>
      </c>
      <c r="D949">
        <v>10</v>
      </c>
      <c r="E949">
        <v>3</v>
      </c>
      <c r="F949">
        <v>0.9674099883741996</v>
      </c>
    </row>
    <row r="950" spans="1:6" ht="12.75">
      <c r="A950" s="13">
        <v>935</v>
      </c>
      <c r="B950">
        <v>2</v>
      </c>
      <c r="C950" s="14" t="s">
        <v>14</v>
      </c>
      <c r="D950">
        <v>2</v>
      </c>
      <c r="E950">
        <v>3</v>
      </c>
      <c r="F950">
        <v>0.9859025248919906</v>
      </c>
    </row>
    <row r="951" spans="1:6" ht="12.75">
      <c r="A951" s="13">
        <v>936</v>
      </c>
      <c r="B951" s="1">
        <v>9</v>
      </c>
      <c r="C951" s="12" t="s">
        <v>15</v>
      </c>
      <c r="D951">
        <v>9</v>
      </c>
      <c r="E951">
        <v>2</v>
      </c>
      <c r="F951">
        <v>0.9922515696604259</v>
      </c>
    </row>
    <row r="952" spans="1:6" ht="12.75">
      <c r="A952" s="13">
        <v>937</v>
      </c>
      <c r="B952" s="1">
        <v>5</v>
      </c>
      <c r="C952" s="12" t="s">
        <v>17</v>
      </c>
      <c r="D952">
        <v>5</v>
      </c>
      <c r="E952">
        <v>1</v>
      </c>
      <c r="F952">
        <v>0.022874184975541556</v>
      </c>
    </row>
    <row r="953" spans="1:6" ht="12.75">
      <c r="A953" s="13">
        <v>938</v>
      </c>
      <c r="B953" s="1">
        <v>9</v>
      </c>
      <c r="C953" s="12" t="s">
        <v>15</v>
      </c>
      <c r="D953">
        <v>9</v>
      </c>
      <c r="E953">
        <v>2</v>
      </c>
      <c r="F953">
        <v>0.027592995032827083</v>
      </c>
    </row>
    <row r="954" spans="1:6" ht="12.75">
      <c r="A954" s="13">
        <v>939</v>
      </c>
      <c r="B954" s="1">
        <v>3</v>
      </c>
      <c r="C954" s="12" t="s">
        <v>17</v>
      </c>
      <c r="D954">
        <v>3</v>
      </c>
      <c r="E954">
        <v>1</v>
      </c>
      <c r="F954">
        <v>0.03297134173556415</v>
      </c>
    </row>
    <row r="955" spans="1:6" ht="12.75">
      <c r="A955" s="13">
        <v>940</v>
      </c>
      <c r="B955">
        <v>2</v>
      </c>
      <c r="C955" s="14" t="s">
        <v>16</v>
      </c>
      <c r="D955">
        <v>2</v>
      </c>
      <c r="E955">
        <v>4</v>
      </c>
      <c r="F955">
        <v>0.08441125401802219</v>
      </c>
    </row>
    <row r="956" spans="1:6" ht="12.75">
      <c r="A956" s="13">
        <v>941</v>
      </c>
      <c r="B956" s="1">
        <v>8</v>
      </c>
      <c r="C956" s="12" t="s">
        <v>17</v>
      </c>
      <c r="D956">
        <v>8</v>
      </c>
      <c r="E956">
        <v>1</v>
      </c>
      <c r="F956">
        <v>0.09603186409943287</v>
      </c>
    </row>
    <row r="957" spans="1:6" ht="12.75">
      <c r="A957" s="13">
        <v>942</v>
      </c>
      <c r="B957" s="1">
        <v>2</v>
      </c>
      <c r="C957" s="12" t="s">
        <v>17</v>
      </c>
      <c r="D957">
        <v>2</v>
      </c>
      <c r="E957">
        <v>1</v>
      </c>
      <c r="F957">
        <v>0.12133585103348299</v>
      </c>
    </row>
    <row r="958" spans="1:6" ht="12.75">
      <c r="A958" s="13">
        <v>943</v>
      </c>
      <c r="B958" s="1">
        <v>10</v>
      </c>
      <c r="C958" s="12" t="s">
        <v>15</v>
      </c>
      <c r="D958">
        <v>10</v>
      </c>
      <c r="E958">
        <v>2</v>
      </c>
      <c r="F958">
        <v>0.12249938338418653</v>
      </c>
    </row>
    <row r="959" spans="1:6" ht="12.75">
      <c r="A959" s="13">
        <v>944</v>
      </c>
      <c r="B959">
        <v>6</v>
      </c>
      <c r="C959" s="14" t="s">
        <v>16</v>
      </c>
      <c r="D959">
        <v>6</v>
      </c>
      <c r="E959">
        <v>4</v>
      </c>
      <c r="F959">
        <v>0.13244539360178287</v>
      </c>
    </row>
    <row r="960" spans="1:6" ht="12.75">
      <c r="A960" s="13">
        <v>945</v>
      </c>
      <c r="B960" s="1">
        <v>9</v>
      </c>
      <c r="C960" s="12" t="s">
        <v>17</v>
      </c>
      <c r="D960">
        <v>9</v>
      </c>
      <c r="E960">
        <v>1</v>
      </c>
      <c r="F960">
        <v>0.16604886619698545</v>
      </c>
    </row>
    <row r="961" spans="1:6" ht="12.75">
      <c r="A961" s="13">
        <v>946</v>
      </c>
      <c r="B961" s="11" t="s">
        <v>21</v>
      </c>
      <c r="C961" s="14" t="s">
        <v>14</v>
      </c>
      <c r="D961">
        <v>11</v>
      </c>
      <c r="E961">
        <v>3</v>
      </c>
      <c r="F961">
        <v>0.18773429887053705</v>
      </c>
    </row>
    <row r="962" spans="1:6" ht="12.75">
      <c r="A962" s="13">
        <v>947</v>
      </c>
      <c r="B962" s="1">
        <v>4</v>
      </c>
      <c r="C962" s="12" t="s">
        <v>17</v>
      </c>
      <c r="D962">
        <v>4</v>
      </c>
      <c r="E962">
        <v>1</v>
      </c>
      <c r="F962">
        <v>0.2021312173947864</v>
      </c>
    </row>
    <row r="963" spans="1:6" ht="12.75">
      <c r="A963" s="13">
        <v>948</v>
      </c>
      <c r="B963" s="15" t="s">
        <v>19</v>
      </c>
      <c r="C963" s="12" t="s">
        <v>17</v>
      </c>
      <c r="D963">
        <v>12</v>
      </c>
      <c r="E963">
        <v>1</v>
      </c>
      <c r="F963">
        <v>0.20244027824875488</v>
      </c>
    </row>
    <row r="964" spans="1:6" ht="12.75">
      <c r="A964" s="13">
        <v>949</v>
      </c>
      <c r="B964" s="11" t="s">
        <v>18</v>
      </c>
      <c r="C964" s="14" t="s">
        <v>14</v>
      </c>
      <c r="D964">
        <v>13</v>
      </c>
      <c r="E964">
        <v>3</v>
      </c>
      <c r="F964">
        <v>0.2043008345329404</v>
      </c>
    </row>
    <row r="965" spans="1:6" ht="12.75">
      <c r="A965" s="13">
        <v>950</v>
      </c>
      <c r="B965">
        <v>7</v>
      </c>
      <c r="C965" s="14" t="s">
        <v>14</v>
      </c>
      <c r="D965">
        <v>7</v>
      </c>
      <c r="E965">
        <v>3</v>
      </c>
      <c r="F965">
        <v>0.21425271099588844</v>
      </c>
    </row>
    <row r="966" spans="1:6" ht="12.75">
      <c r="A966" s="13">
        <v>951</v>
      </c>
      <c r="B966">
        <v>9</v>
      </c>
      <c r="C966" s="14" t="s">
        <v>14</v>
      </c>
      <c r="D966">
        <v>9</v>
      </c>
      <c r="E966">
        <v>3</v>
      </c>
      <c r="F966">
        <v>0.27777121609594224</v>
      </c>
    </row>
    <row r="967" spans="1:6" ht="12.75">
      <c r="A967" s="13">
        <v>952</v>
      </c>
      <c r="B967" s="1">
        <v>5</v>
      </c>
      <c r="C967" s="12" t="s">
        <v>15</v>
      </c>
      <c r="D967">
        <v>5</v>
      </c>
      <c r="E967">
        <v>2</v>
      </c>
      <c r="F967">
        <v>0.29702479721190933</v>
      </c>
    </row>
    <row r="968" spans="1:6" ht="12.75">
      <c r="A968" s="13">
        <v>953</v>
      </c>
      <c r="B968">
        <v>7</v>
      </c>
      <c r="C968" s="14" t="s">
        <v>16</v>
      </c>
      <c r="D968">
        <v>7</v>
      </c>
      <c r="E968">
        <v>4</v>
      </c>
      <c r="F968">
        <v>0.3052596193734036</v>
      </c>
    </row>
    <row r="969" spans="1:6" ht="12.75">
      <c r="A969" s="13">
        <v>954</v>
      </c>
      <c r="B969" s="1" t="s">
        <v>20</v>
      </c>
      <c r="C969" s="12" t="s">
        <v>15</v>
      </c>
      <c r="D969">
        <v>1</v>
      </c>
      <c r="E969">
        <v>2</v>
      </c>
      <c r="F969">
        <v>0.3402643205302473</v>
      </c>
    </row>
    <row r="970" spans="1:6" ht="12.75">
      <c r="A970" s="13">
        <v>955</v>
      </c>
      <c r="B970" s="1" t="s">
        <v>20</v>
      </c>
      <c r="C970" s="12" t="s">
        <v>17</v>
      </c>
      <c r="D970">
        <v>1</v>
      </c>
      <c r="E970">
        <v>1</v>
      </c>
      <c r="F970">
        <v>0.34201303419723383</v>
      </c>
    </row>
    <row r="971" spans="1:6" ht="12.75">
      <c r="A971" s="13">
        <v>956</v>
      </c>
      <c r="B971">
        <v>9</v>
      </c>
      <c r="C971" s="14" t="s">
        <v>16</v>
      </c>
      <c r="D971">
        <v>9</v>
      </c>
      <c r="E971">
        <v>4</v>
      </c>
      <c r="F971">
        <v>0.3532841811746543</v>
      </c>
    </row>
    <row r="972" spans="1:6" ht="12.75">
      <c r="A972" s="13">
        <v>957</v>
      </c>
      <c r="B972">
        <v>8</v>
      </c>
      <c r="C972" s="14" t="s">
        <v>16</v>
      </c>
      <c r="D972">
        <v>8</v>
      </c>
      <c r="E972">
        <v>4</v>
      </c>
      <c r="F972">
        <v>0.37729968102166755</v>
      </c>
    </row>
    <row r="973" spans="1:6" ht="12.75">
      <c r="A973" s="13">
        <v>958</v>
      </c>
      <c r="B973" s="1">
        <v>3</v>
      </c>
      <c r="C973" s="12" t="s">
        <v>15</v>
      </c>
      <c r="D973">
        <v>3</v>
      </c>
      <c r="E973">
        <v>2</v>
      </c>
      <c r="F973">
        <v>0.3872016906203708</v>
      </c>
    </row>
    <row r="974" spans="1:6" ht="12.75">
      <c r="A974" s="13">
        <v>959</v>
      </c>
      <c r="B974" s="11" t="s">
        <v>21</v>
      </c>
      <c r="C974" s="14" t="s">
        <v>16</v>
      </c>
      <c r="D974">
        <v>11</v>
      </c>
      <c r="E974">
        <v>4</v>
      </c>
      <c r="F974">
        <v>0.4065648186797697</v>
      </c>
    </row>
    <row r="975" spans="1:6" ht="12.75">
      <c r="A975" s="13">
        <v>960</v>
      </c>
      <c r="B975" s="1">
        <v>4</v>
      </c>
      <c r="C975" s="12" t="s">
        <v>15</v>
      </c>
      <c r="D975">
        <v>4</v>
      </c>
      <c r="E975">
        <v>2</v>
      </c>
      <c r="F975">
        <v>0.4458507098578721</v>
      </c>
    </row>
    <row r="976" spans="1:6" ht="12.75">
      <c r="A976" s="13">
        <v>961</v>
      </c>
      <c r="B976" s="11" t="s">
        <v>18</v>
      </c>
      <c r="C976" s="14" t="s">
        <v>16</v>
      </c>
      <c r="D976">
        <v>13</v>
      </c>
      <c r="E976">
        <v>4</v>
      </c>
      <c r="F976">
        <v>0.44988113577369315</v>
      </c>
    </row>
    <row r="977" spans="1:6" ht="12.75">
      <c r="A977" s="13">
        <v>962</v>
      </c>
      <c r="B977" s="1">
        <v>2</v>
      </c>
      <c r="C977" s="12" t="s">
        <v>15</v>
      </c>
      <c r="D977">
        <v>2</v>
      </c>
      <c r="E977">
        <v>2</v>
      </c>
      <c r="F977">
        <v>0.4808965181615008</v>
      </c>
    </row>
    <row r="978" spans="1:6" ht="12.75">
      <c r="A978" s="13">
        <v>963</v>
      </c>
      <c r="B978" s="1">
        <v>7</v>
      </c>
      <c r="C978" s="12" t="s">
        <v>15</v>
      </c>
      <c r="D978">
        <v>7</v>
      </c>
      <c r="E978">
        <v>2</v>
      </c>
      <c r="F978">
        <v>0.4906645215349794</v>
      </c>
    </row>
    <row r="979" spans="1:6" ht="12.75">
      <c r="A979" s="13">
        <v>964</v>
      </c>
      <c r="B979" s="15" t="s">
        <v>18</v>
      </c>
      <c r="C979" s="12" t="s">
        <v>15</v>
      </c>
      <c r="D979">
        <v>13</v>
      </c>
      <c r="E979">
        <v>2</v>
      </c>
      <c r="F979">
        <v>0.49396143344045207</v>
      </c>
    </row>
    <row r="980" spans="1:6" ht="12.75">
      <c r="A980" s="13">
        <v>965</v>
      </c>
      <c r="B980" s="11" t="s">
        <v>19</v>
      </c>
      <c r="C980" s="14" t="s">
        <v>14</v>
      </c>
      <c r="D980">
        <v>12</v>
      </c>
      <c r="E980">
        <v>3</v>
      </c>
      <c r="F980">
        <v>0.49884349426546937</v>
      </c>
    </row>
    <row r="981" spans="1:6" ht="12.75">
      <c r="A981" s="13">
        <v>966</v>
      </c>
      <c r="B981">
        <v>6</v>
      </c>
      <c r="C981" s="14" t="s">
        <v>14</v>
      </c>
      <c r="D981">
        <v>6</v>
      </c>
      <c r="E981">
        <v>3</v>
      </c>
      <c r="F981">
        <v>0.5687907476447789</v>
      </c>
    </row>
    <row r="982" spans="1:6" ht="12.75">
      <c r="A982" s="13">
        <v>967</v>
      </c>
      <c r="B982">
        <v>10</v>
      </c>
      <c r="C982" s="14" t="s">
        <v>16</v>
      </c>
      <c r="D982">
        <v>10</v>
      </c>
      <c r="E982">
        <v>4</v>
      </c>
      <c r="F982">
        <v>0.6008845857340663</v>
      </c>
    </row>
    <row r="983" spans="1:6" ht="12.75">
      <c r="A983" s="13">
        <v>968</v>
      </c>
      <c r="B983">
        <v>8</v>
      </c>
      <c r="C983" s="14" t="s">
        <v>14</v>
      </c>
      <c r="D983">
        <v>8</v>
      </c>
      <c r="E983">
        <v>3</v>
      </c>
      <c r="F983">
        <v>0.6257243207550935</v>
      </c>
    </row>
    <row r="984" spans="1:6" ht="12.75">
      <c r="A984" s="13">
        <v>969</v>
      </c>
      <c r="B984" s="1">
        <v>7</v>
      </c>
      <c r="C984" s="12" t="s">
        <v>17</v>
      </c>
      <c r="D984">
        <v>7</v>
      </c>
      <c r="E984">
        <v>1</v>
      </c>
      <c r="F984">
        <v>0.6498229480076758</v>
      </c>
    </row>
    <row r="985" spans="1:6" ht="12.75">
      <c r="A985" s="13">
        <v>970</v>
      </c>
      <c r="B985" s="11" t="s">
        <v>19</v>
      </c>
      <c r="C985" s="14" t="s">
        <v>16</v>
      </c>
      <c r="D985">
        <v>12</v>
      </c>
      <c r="E985">
        <v>4</v>
      </c>
      <c r="F985">
        <v>0.6714943137970528</v>
      </c>
    </row>
    <row r="986" spans="1:6" ht="12.75">
      <c r="A986" s="13">
        <v>971</v>
      </c>
      <c r="B986" s="15" t="s">
        <v>21</v>
      </c>
      <c r="C986" s="12" t="s">
        <v>15</v>
      </c>
      <c r="D986">
        <v>11</v>
      </c>
      <c r="E986">
        <v>2</v>
      </c>
      <c r="F986">
        <v>0.7042291542317338</v>
      </c>
    </row>
    <row r="987" spans="1:6" ht="12.75">
      <c r="A987" s="13">
        <v>972</v>
      </c>
      <c r="B987" s="1">
        <v>6</v>
      </c>
      <c r="C987" s="12" t="s">
        <v>17</v>
      </c>
      <c r="D987">
        <v>6</v>
      </c>
      <c r="E987">
        <v>1</v>
      </c>
      <c r="F987">
        <v>0.739414204461883</v>
      </c>
    </row>
    <row r="988" spans="1:6" ht="12.75">
      <c r="A988" s="13">
        <v>973</v>
      </c>
      <c r="B988" s="1">
        <v>10</v>
      </c>
      <c r="C988" s="12" t="s">
        <v>17</v>
      </c>
      <c r="D988">
        <v>10</v>
      </c>
      <c r="E988">
        <v>1</v>
      </c>
      <c r="F988">
        <v>0.8152703162800912</v>
      </c>
    </row>
    <row r="989" spans="1:6" ht="12.75">
      <c r="A989" s="13">
        <v>974</v>
      </c>
      <c r="B989">
        <v>5</v>
      </c>
      <c r="C989" s="14" t="s">
        <v>16</v>
      </c>
      <c r="D989">
        <v>5</v>
      </c>
      <c r="E989">
        <v>4</v>
      </c>
      <c r="F989">
        <v>0.8185339216313752</v>
      </c>
    </row>
    <row r="990" spans="1:6" ht="12.75">
      <c r="A990" s="13">
        <v>975</v>
      </c>
      <c r="B990">
        <v>4</v>
      </c>
      <c r="C990" s="14" t="s">
        <v>16</v>
      </c>
      <c r="D990">
        <v>4</v>
      </c>
      <c r="E990">
        <v>4</v>
      </c>
      <c r="F990">
        <v>0.8484145542736519</v>
      </c>
    </row>
    <row r="991" spans="1:6" ht="12.75">
      <c r="A991" s="13">
        <v>976</v>
      </c>
      <c r="B991">
        <v>5</v>
      </c>
      <c r="C991" s="14" t="s">
        <v>14</v>
      </c>
      <c r="D991">
        <v>5</v>
      </c>
      <c r="E991">
        <v>3</v>
      </c>
      <c r="F991">
        <v>0.8507199998364323</v>
      </c>
    </row>
    <row r="992" spans="1:6" ht="12.75">
      <c r="A992" s="13">
        <v>977</v>
      </c>
      <c r="B992" s="15" t="s">
        <v>21</v>
      </c>
      <c r="C992" s="12" t="s">
        <v>17</v>
      </c>
      <c r="D992">
        <v>11</v>
      </c>
      <c r="E992">
        <v>1</v>
      </c>
      <c r="F992">
        <v>0.858697644793622</v>
      </c>
    </row>
    <row r="993" spans="1:6" ht="12.75">
      <c r="A993" s="13">
        <v>978</v>
      </c>
      <c r="B993">
        <v>10</v>
      </c>
      <c r="C993" s="14" t="s">
        <v>14</v>
      </c>
      <c r="D993">
        <v>10</v>
      </c>
      <c r="E993">
        <v>3</v>
      </c>
      <c r="F993">
        <v>0.9111485141620745</v>
      </c>
    </row>
    <row r="994" spans="1:6" ht="12.75">
      <c r="A994" s="13">
        <v>979</v>
      </c>
      <c r="B994">
        <v>3</v>
      </c>
      <c r="C994" s="14" t="s">
        <v>16</v>
      </c>
      <c r="D994">
        <v>3</v>
      </c>
      <c r="E994">
        <v>4</v>
      </c>
      <c r="F994">
        <v>0.9191305826616027</v>
      </c>
    </row>
    <row r="995" spans="1:6" ht="12.75">
      <c r="A995" s="13">
        <v>980</v>
      </c>
      <c r="B995" t="s">
        <v>20</v>
      </c>
      <c r="C995" s="14" t="s">
        <v>16</v>
      </c>
      <c r="D995">
        <v>1</v>
      </c>
      <c r="E995">
        <v>4</v>
      </c>
      <c r="F995">
        <v>0.9455612935289324</v>
      </c>
    </row>
    <row r="996" spans="1:6" ht="12.75">
      <c r="A996" s="13">
        <v>981</v>
      </c>
      <c r="B996">
        <v>2</v>
      </c>
      <c r="C996" s="14" t="s">
        <v>14</v>
      </c>
      <c r="D996">
        <v>2</v>
      </c>
      <c r="E996">
        <v>3</v>
      </c>
      <c r="F996">
        <v>0.9472189275587286</v>
      </c>
    </row>
    <row r="997" spans="1:6" ht="12.75">
      <c r="A997" s="13">
        <v>982</v>
      </c>
      <c r="B997" s="1">
        <v>8</v>
      </c>
      <c r="C997" s="12" t="s">
        <v>15</v>
      </c>
      <c r="D997">
        <v>8</v>
      </c>
      <c r="E997">
        <v>2</v>
      </c>
      <c r="F997">
        <v>0.9498762075443976</v>
      </c>
    </row>
    <row r="998" spans="1:6" ht="12.75">
      <c r="A998" s="13">
        <v>983</v>
      </c>
      <c r="B998">
        <v>4</v>
      </c>
      <c r="C998" s="14" t="s">
        <v>14</v>
      </c>
      <c r="D998">
        <v>4</v>
      </c>
      <c r="E998">
        <v>3</v>
      </c>
      <c r="F998">
        <v>0.9569828008557644</v>
      </c>
    </row>
    <row r="999" spans="1:6" ht="12.75">
      <c r="A999" s="13">
        <v>984</v>
      </c>
      <c r="B999" t="s">
        <v>20</v>
      </c>
      <c r="C999" s="14" t="s">
        <v>14</v>
      </c>
      <c r="D999">
        <v>1</v>
      </c>
      <c r="E999">
        <v>3</v>
      </c>
      <c r="F999">
        <v>0.957537563109548</v>
      </c>
    </row>
    <row r="1000" spans="1:6" ht="12.75">
      <c r="A1000" s="13">
        <v>985</v>
      </c>
      <c r="B1000">
        <v>3</v>
      </c>
      <c r="C1000" s="14" t="s">
        <v>14</v>
      </c>
      <c r="D1000">
        <v>3</v>
      </c>
      <c r="E1000">
        <v>3</v>
      </c>
      <c r="F1000">
        <v>0.9772419205940568</v>
      </c>
    </row>
    <row r="1001" spans="1:6" ht="12.75">
      <c r="A1001" s="13">
        <v>986</v>
      </c>
      <c r="B1001" s="1">
        <v>6</v>
      </c>
      <c r="C1001" s="12" t="s">
        <v>15</v>
      </c>
      <c r="D1001">
        <v>6</v>
      </c>
      <c r="E1001">
        <v>2</v>
      </c>
      <c r="F1001">
        <v>0.9811031867753544</v>
      </c>
    </row>
    <row r="1002" spans="1:6" ht="12.75">
      <c r="A1002" s="13">
        <v>987</v>
      </c>
      <c r="B1002" s="15" t="s">
        <v>19</v>
      </c>
      <c r="C1002" s="12" t="s">
        <v>15</v>
      </c>
      <c r="D1002">
        <v>12</v>
      </c>
      <c r="E1002">
        <v>2</v>
      </c>
      <c r="F1002">
        <v>0.9927793196005714</v>
      </c>
    </row>
    <row r="1003" spans="1:6" ht="12.75">
      <c r="A1003" s="13">
        <v>988</v>
      </c>
      <c r="B1003" s="15" t="s">
        <v>18</v>
      </c>
      <c r="C1003" s="12" t="s">
        <v>17</v>
      </c>
      <c r="D1003">
        <v>13</v>
      </c>
      <c r="E1003">
        <v>1</v>
      </c>
      <c r="F1003">
        <v>0.9982290201529</v>
      </c>
    </row>
    <row r="1004" spans="1:6" ht="12.75">
      <c r="A1004" s="13">
        <v>989</v>
      </c>
      <c r="B1004" s="1">
        <v>7</v>
      </c>
      <c r="C1004" s="12" t="s">
        <v>15</v>
      </c>
      <c r="D1004">
        <v>7</v>
      </c>
      <c r="E1004">
        <v>2</v>
      </c>
      <c r="F1004">
        <v>0.00705701794280067</v>
      </c>
    </row>
    <row r="1005" spans="1:6" ht="12.75">
      <c r="A1005" s="13">
        <v>990</v>
      </c>
      <c r="B1005" s="1">
        <v>5</v>
      </c>
      <c r="C1005" s="12" t="s">
        <v>15</v>
      </c>
      <c r="D1005">
        <v>5</v>
      </c>
      <c r="E1005">
        <v>2</v>
      </c>
      <c r="F1005">
        <v>0.010290040588859739</v>
      </c>
    </row>
    <row r="1006" spans="1:6" ht="12.75">
      <c r="A1006" s="13">
        <v>991</v>
      </c>
      <c r="B1006">
        <v>6</v>
      </c>
      <c r="C1006" s="14" t="s">
        <v>16</v>
      </c>
      <c r="D1006">
        <v>6</v>
      </c>
      <c r="E1006">
        <v>4</v>
      </c>
      <c r="F1006">
        <v>0.07056236369356816</v>
      </c>
    </row>
    <row r="1007" spans="1:6" ht="12.75">
      <c r="A1007" s="13">
        <v>992</v>
      </c>
      <c r="B1007" s="15" t="s">
        <v>19</v>
      </c>
      <c r="C1007" s="12" t="s">
        <v>17</v>
      </c>
      <c r="D1007">
        <v>12</v>
      </c>
      <c r="E1007">
        <v>1</v>
      </c>
      <c r="F1007">
        <v>0.0816660278926129</v>
      </c>
    </row>
    <row r="1008" spans="1:6" ht="12.75">
      <c r="A1008" s="13">
        <v>993</v>
      </c>
      <c r="B1008" s="1">
        <v>2</v>
      </c>
      <c r="C1008" s="12" t="s">
        <v>17</v>
      </c>
      <c r="D1008">
        <v>2</v>
      </c>
      <c r="E1008">
        <v>1</v>
      </c>
      <c r="F1008">
        <v>0.08445580669014241</v>
      </c>
    </row>
    <row r="1009" spans="1:6" ht="12.75">
      <c r="A1009" s="13">
        <v>994</v>
      </c>
      <c r="B1009">
        <v>4</v>
      </c>
      <c r="C1009" s="14" t="s">
        <v>14</v>
      </c>
      <c r="D1009">
        <v>4</v>
      </c>
      <c r="E1009">
        <v>3</v>
      </c>
      <c r="F1009">
        <v>0.09751544141261892</v>
      </c>
    </row>
    <row r="1010" spans="1:6" ht="12.75">
      <c r="A1010" s="13">
        <v>995</v>
      </c>
      <c r="B1010" s="11" t="s">
        <v>21</v>
      </c>
      <c r="C1010" s="14" t="s">
        <v>14</v>
      </c>
      <c r="D1010">
        <v>11</v>
      </c>
      <c r="E1010">
        <v>3</v>
      </c>
      <c r="F1010">
        <v>0.1333981595828857</v>
      </c>
    </row>
    <row r="1011" spans="1:6" ht="12.75">
      <c r="A1011" s="13">
        <v>996</v>
      </c>
      <c r="B1011">
        <v>5</v>
      </c>
      <c r="C1011" s="14" t="s">
        <v>14</v>
      </c>
      <c r="D1011">
        <v>5</v>
      </c>
      <c r="E1011">
        <v>3</v>
      </c>
      <c r="F1011">
        <v>0.16566952669359036</v>
      </c>
    </row>
    <row r="1012" spans="1:6" ht="12.75">
      <c r="A1012" s="13">
        <v>997</v>
      </c>
      <c r="B1012" s="1">
        <v>4</v>
      </c>
      <c r="C1012" s="12" t="s">
        <v>17</v>
      </c>
      <c r="D1012">
        <v>4</v>
      </c>
      <c r="E1012">
        <v>1</v>
      </c>
      <c r="F1012">
        <v>0.1851935299207632</v>
      </c>
    </row>
    <row r="1013" spans="1:6" ht="12.75">
      <c r="A1013" s="13">
        <v>998</v>
      </c>
      <c r="B1013">
        <v>7</v>
      </c>
      <c r="C1013" s="14" t="s">
        <v>14</v>
      </c>
      <c r="D1013">
        <v>7</v>
      </c>
      <c r="E1013">
        <v>3</v>
      </c>
      <c r="F1013">
        <v>0.18839631446878213</v>
      </c>
    </row>
    <row r="1014" spans="1:6" ht="12.75">
      <c r="A1014" s="13">
        <v>999</v>
      </c>
      <c r="B1014" s="11" t="s">
        <v>19</v>
      </c>
      <c r="C1014" s="14" t="s">
        <v>16</v>
      </c>
      <c r="D1014">
        <v>12</v>
      </c>
      <c r="E1014">
        <v>4</v>
      </c>
      <c r="F1014">
        <v>0.23146085294683516</v>
      </c>
    </row>
    <row r="1015" spans="1:6" ht="12.75">
      <c r="A1015" s="13">
        <v>1000</v>
      </c>
      <c r="B1015" s="11" t="s">
        <v>18</v>
      </c>
      <c r="C1015" s="14" t="s">
        <v>14</v>
      </c>
      <c r="D1015">
        <v>13</v>
      </c>
      <c r="E1015">
        <v>3</v>
      </c>
      <c r="F1015">
        <v>0.24787625314636452</v>
      </c>
    </row>
    <row r="1016" spans="1:6" ht="12.75">
      <c r="A1016" s="13">
        <v>1001</v>
      </c>
      <c r="B1016" s="1">
        <v>4</v>
      </c>
      <c r="C1016" s="12" t="s">
        <v>15</v>
      </c>
      <c r="D1016">
        <v>4</v>
      </c>
      <c r="E1016">
        <v>2</v>
      </c>
      <c r="F1016">
        <v>0.2517486577509571</v>
      </c>
    </row>
    <row r="1017" spans="1:6" ht="12.75">
      <c r="A1017" s="13">
        <v>1002</v>
      </c>
      <c r="B1017" s="1">
        <v>6</v>
      </c>
      <c r="C1017" s="12" t="s">
        <v>17</v>
      </c>
      <c r="D1017">
        <v>6</v>
      </c>
      <c r="E1017">
        <v>1</v>
      </c>
      <c r="F1017">
        <v>0.2533869333513145</v>
      </c>
    </row>
    <row r="1018" spans="1:6" ht="12.75">
      <c r="A1018" s="13">
        <v>1003</v>
      </c>
      <c r="B1018" s="1">
        <v>5</v>
      </c>
      <c r="C1018" s="12" t="s">
        <v>17</v>
      </c>
      <c r="D1018">
        <v>5</v>
      </c>
      <c r="E1018">
        <v>1</v>
      </c>
      <c r="F1018">
        <v>0.2693934113482994</v>
      </c>
    </row>
    <row r="1019" spans="1:6" ht="12.75">
      <c r="A1019" s="13">
        <v>1004</v>
      </c>
      <c r="B1019" s="15" t="s">
        <v>18</v>
      </c>
      <c r="C1019" s="12" t="s">
        <v>17</v>
      </c>
      <c r="D1019">
        <v>13</v>
      </c>
      <c r="E1019">
        <v>1</v>
      </c>
      <c r="F1019">
        <v>0.26981562319149716</v>
      </c>
    </row>
    <row r="1020" spans="1:6" ht="12.75">
      <c r="A1020" s="13">
        <v>1005</v>
      </c>
      <c r="B1020">
        <v>8</v>
      </c>
      <c r="C1020" s="14" t="s">
        <v>14</v>
      </c>
      <c r="D1020">
        <v>8</v>
      </c>
      <c r="E1020">
        <v>3</v>
      </c>
      <c r="F1020">
        <v>0.3146522635204627</v>
      </c>
    </row>
    <row r="1021" spans="1:6" ht="12.75">
      <c r="A1021" s="13">
        <v>1006</v>
      </c>
      <c r="B1021" s="1">
        <v>10</v>
      </c>
      <c r="C1021" s="12" t="s">
        <v>15</v>
      </c>
      <c r="D1021">
        <v>10</v>
      </c>
      <c r="E1021">
        <v>2</v>
      </c>
      <c r="F1021">
        <v>0.31648519993064905</v>
      </c>
    </row>
    <row r="1022" spans="1:6" ht="12.75">
      <c r="A1022" s="13">
        <v>1007</v>
      </c>
      <c r="B1022">
        <v>2</v>
      </c>
      <c r="C1022" s="14" t="s">
        <v>14</v>
      </c>
      <c r="D1022">
        <v>2</v>
      </c>
      <c r="E1022">
        <v>3</v>
      </c>
      <c r="F1022">
        <v>0.33211711572481084</v>
      </c>
    </row>
    <row r="1023" spans="1:6" ht="12.75">
      <c r="A1023" s="13">
        <v>1008</v>
      </c>
      <c r="B1023" s="15" t="s">
        <v>21</v>
      </c>
      <c r="C1023" s="12" t="s">
        <v>17</v>
      </c>
      <c r="D1023">
        <v>11</v>
      </c>
      <c r="E1023">
        <v>1</v>
      </c>
      <c r="F1023">
        <v>0.36140191803301924</v>
      </c>
    </row>
    <row r="1024" spans="1:6" ht="12.75">
      <c r="A1024" s="13">
        <v>1009</v>
      </c>
      <c r="B1024" s="1">
        <v>7</v>
      </c>
      <c r="C1024" s="12" t="s">
        <v>17</v>
      </c>
      <c r="D1024">
        <v>7</v>
      </c>
      <c r="E1024">
        <v>1</v>
      </c>
      <c r="F1024">
        <v>0.375955479311747</v>
      </c>
    </row>
    <row r="1025" spans="1:6" ht="12.75">
      <c r="A1025" s="13">
        <v>1010</v>
      </c>
      <c r="B1025" s="11" t="s">
        <v>21</v>
      </c>
      <c r="C1025" s="14" t="s">
        <v>16</v>
      </c>
      <c r="D1025">
        <v>11</v>
      </c>
      <c r="E1025">
        <v>4</v>
      </c>
      <c r="F1025">
        <v>0.3868425711655217</v>
      </c>
    </row>
    <row r="1026" spans="1:6" ht="12.75">
      <c r="A1026" s="13">
        <v>1011</v>
      </c>
      <c r="B1026">
        <v>7</v>
      </c>
      <c r="C1026" s="14" t="s">
        <v>16</v>
      </c>
      <c r="D1026">
        <v>7</v>
      </c>
      <c r="E1026">
        <v>4</v>
      </c>
      <c r="F1026">
        <v>0.3883637908681117</v>
      </c>
    </row>
    <row r="1027" spans="1:6" ht="12.75">
      <c r="A1027" s="13">
        <v>1012</v>
      </c>
      <c r="B1027" s="1">
        <v>6</v>
      </c>
      <c r="C1027" s="12" t="s">
        <v>15</v>
      </c>
      <c r="D1027">
        <v>6</v>
      </c>
      <c r="E1027">
        <v>2</v>
      </c>
      <c r="F1027">
        <v>0.39221841658837886</v>
      </c>
    </row>
    <row r="1028" spans="1:6" ht="12.75">
      <c r="A1028" s="13">
        <v>1013</v>
      </c>
      <c r="B1028" s="1">
        <v>10</v>
      </c>
      <c r="C1028" s="12" t="s">
        <v>17</v>
      </c>
      <c r="D1028">
        <v>10</v>
      </c>
      <c r="E1028">
        <v>1</v>
      </c>
      <c r="F1028">
        <v>0.40143641364594895</v>
      </c>
    </row>
    <row r="1029" spans="1:6" ht="12.75">
      <c r="A1029" s="13">
        <v>1014</v>
      </c>
      <c r="B1029">
        <v>6</v>
      </c>
      <c r="C1029" s="14" t="s">
        <v>14</v>
      </c>
      <c r="D1029">
        <v>6</v>
      </c>
      <c r="E1029">
        <v>3</v>
      </c>
      <c r="F1029">
        <v>0.4112070344643346</v>
      </c>
    </row>
    <row r="1030" spans="1:6" ht="12.75">
      <c r="A1030" s="13">
        <v>1015</v>
      </c>
      <c r="B1030" s="1" t="s">
        <v>20</v>
      </c>
      <c r="C1030" s="12" t="s">
        <v>17</v>
      </c>
      <c r="D1030">
        <v>1</v>
      </c>
      <c r="E1030">
        <v>1</v>
      </c>
      <c r="F1030">
        <v>0.4124755189043461</v>
      </c>
    </row>
    <row r="1031" spans="1:6" ht="12.75">
      <c r="A1031" s="13">
        <v>1016</v>
      </c>
      <c r="B1031" s="15" t="s">
        <v>19</v>
      </c>
      <c r="C1031" s="12" t="s">
        <v>15</v>
      </c>
      <c r="D1031">
        <v>12</v>
      </c>
      <c r="E1031">
        <v>2</v>
      </c>
      <c r="F1031">
        <v>0.43775074584238194</v>
      </c>
    </row>
    <row r="1032" spans="1:6" ht="12.75">
      <c r="A1032" s="13">
        <v>1017</v>
      </c>
      <c r="B1032">
        <v>5</v>
      </c>
      <c r="C1032" s="14" t="s">
        <v>16</v>
      </c>
      <c r="D1032">
        <v>5</v>
      </c>
      <c r="E1032">
        <v>4</v>
      </c>
      <c r="F1032">
        <v>0.45153139790933206</v>
      </c>
    </row>
    <row r="1033" spans="1:6" ht="12.75">
      <c r="A1033" s="13">
        <v>1018</v>
      </c>
      <c r="B1033">
        <v>3</v>
      </c>
      <c r="C1033" s="14" t="s">
        <v>14</v>
      </c>
      <c r="D1033">
        <v>3</v>
      </c>
      <c r="E1033">
        <v>3</v>
      </c>
      <c r="F1033">
        <v>0.4554693644719796</v>
      </c>
    </row>
    <row r="1034" spans="1:6" ht="12.75">
      <c r="A1034" s="13">
        <v>1019</v>
      </c>
      <c r="B1034" s="15" t="s">
        <v>21</v>
      </c>
      <c r="C1034" s="12" t="s">
        <v>15</v>
      </c>
      <c r="D1034">
        <v>11</v>
      </c>
      <c r="E1034">
        <v>2</v>
      </c>
      <c r="F1034">
        <v>0.4700893206672714</v>
      </c>
    </row>
    <row r="1035" spans="1:6" ht="12.75">
      <c r="A1035" s="13">
        <v>1020</v>
      </c>
      <c r="B1035" s="1">
        <v>8</v>
      </c>
      <c r="C1035" s="12" t="s">
        <v>15</v>
      </c>
      <c r="D1035">
        <v>8</v>
      </c>
      <c r="E1035">
        <v>2</v>
      </c>
      <c r="F1035">
        <v>0.5128842836017866</v>
      </c>
    </row>
    <row r="1036" spans="1:6" ht="12.75">
      <c r="A1036" s="13">
        <v>1021</v>
      </c>
      <c r="B1036">
        <v>10</v>
      </c>
      <c r="C1036" s="14" t="s">
        <v>16</v>
      </c>
      <c r="D1036">
        <v>10</v>
      </c>
      <c r="E1036">
        <v>4</v>
      </c>
      <c r="F1036">
        <v>0.5183002162453765</v>
      </c>
    </row>
    <row r="1037" spans="1:6" ht="12.75">
      <c r="A1037" s="13">
        <v>1022</v>
      </c>
      <c r="B1037">
        <v>8</v>
      </c>
      <c r="C1037" s="14" t="s">
        <v>16</v>
      </c>
      <c r="D1037">
        <v>8</v>
      </c>
      <c r="E1037">
        <v>4</v>
      </c>
      <c r="F1037">
        <v>0.5382592548991418</v>
      </c>
    </row>
    <row r="1038" spans="1:6" ht="12.75">
      <c r="A1038" s="13">
        <v>1023</v>
      </c>
      <c r="B1038" s="1">
        <v>9</v>
      </c>
      <c r="C1038" s="12" t="s">
        <v>17</v>
      </c>
      <c r="D1038">
        <v>9</v>
      </c>
      <c r="E1038">
        <v>1</v>
      </c>
      <c r="F1038">
        <v>0.5395640022819823</v>
      </c>
    </row>
    <row r="1039" spans="1:6" ht="12.75">
      <c r="A1039" s="13">
        <v>1024</v>
      </c>
      <c r="B1039">
        <v>10</v>
      </c>
      <c r="C1039" s="14" t="s">
        <v>14</v>
      </c>
      <c r="D1039">
        <v>10</v>
      </c>
      <c r="E1039">
        <v>3</v>
      </c>
      <c r="F1039">
        <v>0.5577322096622375</v>
      </c>
    </row>
    <row r="1040" spans="1:6" ht="12.75">
      <c r="A1040" s="13">
        <v>1025</v>
      </c>
      <c r="B1040" s="1">
        <v>3</v>
      </c>
      <c r="C1040" s="12" t="s">
        <v>15</v>
      </c>
      <c r="D1040">
        <v>3</v>
      </c>
      <c r="E1040">
        <v>2</v>
      </c>
      <c r="F1040">
        <v>0.5833596900082645</v>
      </c>
    </row>
    <row r="1041" spans="1:6" ht="12.75">
      <c r="A1041" s="13">
        <v>1026</v>
      </c>
      <c r="B1041" t="s">
        <v>20</v>
      </c>
      <c r="C1041" s="14" t="s">
        <v>16</v>
      </c>
      <c r="D1041">
        <v>1</v>
      </c>
      <c r="E1041">
        <v>4</v>
      </c>
      <c r="F1041">
        <v>0.5946461800074276</v>
      </c>
    </row>
    <row r="1042" spans="1:6" ht="12.75">
      <c r="A1042" s="13">
        <v>1027</v>
      </c>
      <c r="B1042">
        <v>9</v>
      </c>
      <c r="C1042" s="14" t="s">
        <v>14</v>
      </c>
      <c r="D1042">
        <v>9</v>
      </c>
      <c r="E1042">
        <v>3</v>
      </c>
      <c r="F1042">
        <v>0.604009150445975</v>
      </c>
    </row>
    <row r="1043" spans="1:6" ht="12.75">
      <c r="A1043" s="13">
        <v>1028</v>
      </c>
      <c r="B1043" t="s">
        <v>20</v>
      </c>
      <c r="C1043" s="14" t="s">
        <v>14</v>
      </c>
      <c r="D1043">
        <v>1</v>
      </c>
      <c r="E1043">
        <v>3</v>
      </c>
      <c r="F1043">
        <v>0.6071567242074547</v>
      </c>
    </row>
    <row r="1044" spans="1:6" ht="12.75">
      <c r="A1044" s="13">
        <v>1029</v>
      </c>
      <c r="B1044" s="11" t="s">
        <v>19</v>
      </c>
      <c r="C1044" s="14" t="s">
        <v>14</v>
      </c>
      <c r="D1044">
        <v>12</v>
      </c>
      <c r="E1044">
        <v>3</v>
      </c>
      <c r="F1044">
        <v>0.6348947721498424</v>
      </c>
    </row>
    <row r="1045" spans="1:6" ht="12.75">
      <c r="A1045" s="13">
        <v>1030</v>
      </c>
      <c r="B1045" s="1">
        <v>2</v>
      </c>
      <c r="C1045" s="12" t="s">
        <v>15</v>
      </c>
      <c r="D1045">
        <v>2</v>
      </c>
      <c r="E1045">
        <v>2</v>
      </c>
      <c r="F1045">
        <v>0.6518045038886069</v>
      </c>
    </row>
    <row r="1046" spans="1:6" ht="12.75">
      <c r="A1046" s="13">
        <v>1031</v>
      </c>
      <c r="B1046" s="11" t="s">
        <v>18</v>
      </c>
      <c r="C1046" s="14" t="s">
        <v>16</v>
      </c>
      <c r="D1046">
        <v>13</v>
      </c>
      <c r="E1046">
        <v>4</v>
      </c>
      <c r="F1046">
        <v>0.6756124742300831</v>
      </c>
    </row>
    <row r="1047" spans="1:6" ht="12.75">
      <c r="A1047" s="13">
        <v>1032</v>
      </c>
      <c r="B1047" s="1">
        <v>3</v>
      </c>
      <c r="C1047" s="12" t="s">
        <v>17</v>
      </c>
      <c r="D1047">
        <v>3</v>
      </c>
      <c r="E1047">
        <v>1</v>
      </c>
      <c r="F1047">
        <v>0.6993580928341521</v>
      </c>
    </row>
    <row r="1048" spans="1:6" ht="12.75">
      <c r="A1048" s="13">
        <v>1033</v>
      </c>
      <c r="B1048">
        <v>9</v>
      </c>
      <c r="C1048" s="14" t="s">
        <v>16</v>
      </c>
      <c r="D1048">
        <v>9</v>
      </c>
      <c r="E1048">
        <v>4</v>
      </c>
      <c r="F1048">
        <v>0.7011858675501133</v>
      </c>
    </row>
    <row r="1049" spans="1:6" ht="12.75">
      <c r="A1049" s="13">
        <v>1034</v>
      </c>
      <c r="B1049" s="1" t="s">
        <v>20</v>
      </c>
      <c r="C1049" s="12" t="s">
        <v>15</v>
      </c>
      <c r="D1049">
        <v>1</v>
      </c>
      <c r="E1049">
        <v>2</v>
      </c>
      <c r="F1049">
        <v>0.7183454168646668</v>
      </c>
    </row>
    <row r="1050" spans="1:6" ht="12.75">
      <c r="A1050" s="13">
        <v>1035</v>
      </c>
      <c r="B1050">
        <v>3</v>
      </c>
      <c r="C1050" s="14" t="s">
        <v>16</v>
      </c>
      <c r="D1050">
        <v>3</v>
      </c>
      <c r="E1050">
        <v>4</v>
      </c>
      <c r="F1050">
        <v>0.7243994432598411</v>
      </c>
    </row>
    <row r="1051" spans="1:6" ht="12.75">
      <c r="A1051" s="13">
        <v>1036</v>
      </c>
      <c r="B1051" s="1">
        <v>9</v>
      </c>
      <c r="C1051" s="12" t="s">
        <v>15</v>
      </c>
      <c r="D1051">
        <v>9</v>
      </c>
      <c r="E1051">
        <v>2</v>
      </c>
      <c r="F1051">
        <v>0.9104771133304086</v>
      </c>
    </row>
    <row r="1052" spans="1:6" ht="12.75">
      <c r="A1052" s="13">
        <v>1037</v>
      </c>
      <c r="B1052">
        <v>2</v>
      </c>
      <c r="C1052" s="14" t="s">
        <v>16</v>
      </c>
      <c r="D1052">
        <v>2</v>
      </c>
      <c r="E1052">
        <v>4</v>
      </c>
      <c r="F1052">
        <v>0.9240198516485683</v>
      </c>
    </row>
    <row r="1053" spans="1:6" ht="12.75">
      <c r="A1053" s="13">
        <v>1038</v>
      </c>
      <c r="B1053" s="15" t="s">
        <v>18</v>
      </c>
      <c r="C1053" s="12" t="s">
        <v>15</v>
      </c>
      <c r="D1053">
        <v>13</v>
      </c>
      <c r="E1053">
        <v>2</v>
      </c>
      <c r="F1053">
        <v>0.9335205333672671</v>
      </c>
    </row>
    <row r="1054" spans="1:6" ht="12.75">
      <c r="A1054" s="13">
        <v>1039</v>
      </c>
      <c r="B1054">
        <v>4</v>
      </c>
      <c r="C1054" s="14" t="s">
        <v>16</v>
      </c>
      <c r="D1054">
        <v>4</v>
      </c>
      <c r="E1054">
        <v>4</v>
      </c>
      <c r="F1054">
        <v>0.9585452732722421</v>
      </c>
    </row>
    <row r="1055" spans="1:6" ht="12.75">
      <c r="A1055" s="13">
        <v>1040</v>
      </c>
      <c r="B1055" s="1">
        <v>8</v>
      </c>
      <c r="C1055" s="12" t="s">
        <v>17</v>
      </c>
      <c r="D1055">
        <v>8</v>
      </c>
      <c r="E1055">
        <v>1</v>
      </c>
      <c r="F1055">
        <v>0.9969843518154982</v>
      </c>
    </row>
    <row r="1056" spans="1:9" ht="12.75">
      <c r="A1056" s="37">
        <v>1041</v>
      </c>
      <c r="B1056" s="39" t="s">
        <v>20</v>
      </c>
      <c r="C1056" s="44" t="e">
        <f>IF($A$14=13,$C$16,$C$18)</f>
        <v>#REF!</v>
      </c>
      <c r="D1056" s="45">
        <v>1</v>
      </c>
      <c r="E1056" s="45" t="e">
        <f>IF($A$14=13,4,2)</f>
        <v>#REF!</v>
      </c>
      <c r="G1056" s="13"/>
      <c r="H1056" s="1"/>
      <c r="I1056" s="12"/>
    </row>
    <row r="1057" spans="1:9" ht="12.75">
      <c r="A1057" s="37">
        <v>1042</v>
      </c>
      <c r="B1057" s="40">
        <v>2</v>
      </c>
      <c r="C1057" s="44" t="e">
        <f aca="true" t="shared" si="36" ref="C1057:C1120">IF($A$14=13,$C$16,$C$18)</f>
        <v>#REF!</v>
      </c>
      <c r="D1057" s="45">
        <v>2</v>
      </c>
      <c r="E1057" s="45" t="e">
        <f aca="true" t="shared" si="37" ref="E1057:E1120">IF($A$14=13,4,2)</f>
        <v>#REF!</v>
      </c>
      <c r="G1057" s="13"/>
      <c r="H1057" s="1"/>
      <c r="I1057" s="12"/>
    </row>
    <row r="1058" spans="1:9" ht="12.75">
      <c r="A1058" s="37">
        <v>1043</v>
      </c>
      <c r="B1058" s="39">
        <v>3</v>
      </c>
      <c r="C1058" s="44" t="e">
        <f t="shared" si="36"/>
        <v>#REF!</v>
      </c>
      <c r="D1058" s="45">
        <v>3</v>
      </c>
      <c r="E1058" s="45" t="e">
        <f t="shared" si="37"/>
        <v>#REF!</v>
      </c>
      <c r="G1058" s="13"/>
      <c r="H1058" s="1"/>
      <c r="I1058" s="12"/>
    </row>
    <row r="1059" spans="1:9" ht="12.75">
      <c r="A1059" s="37">
        <v>1044</v>
      </c>
      <c r="B1059" s="39">
        <v>4</v>
      </c>
      <c r="C1059" s="44" t="e">
        <f t="shared" si="36"/>
        <v>#REF!</v>
      </c>
      <c r="D1059" s="45">
        <v>4</v>
      </c>
      <c r="E1059" s="45" t="e">
        <f t="shared" si="37"/>
        <v>#REF!</v>
      </c>
      <c r="G1059" s="13"/>
      <c r="H1059" s="1"/>
      <c r="I1059" s="12"/>
    </row>
    <row r="1060" spans="1:9" ht="12.75">
      <c r="A1060" s="37">
        <v>1045</v>
      </c>
      <c r="B1060" s="39">
        <v>5</v>
      </c>
      <c r="C1060" s="44" t="e">
        <f t="shared" si="36"/>
        <v>#REF!</v>
      </c>
      <c r="D1060" s="45">
        <v>5</v>
      </c>
      <c r="E1060" s="45" t="e">
        <f t="shared" si="37"/>
        <v>#REF!</v>
      </c>
      <c r="G1060" s="13"/>
      <c r="H1060" s="1"/>
      <c r="I1060" s="12"/>
    </row>
    <row r="1061" spans="1:9" ht="12.75">
      <c r="A1061" s="37">
        <v>1046</v>
      </c>
      <c r="B1061" s="39">
        <v>6</v>
      </c>
      <c r="C1061" s="44" t="e">
        <f t="shared" si="36"/>
        <v>#REF!</v>
      </c>
      <c r="D1061" s="45">
        <v>6</v>
      </c>
      <c r="E1061" s="45" t="e">
        <f t="shared" si="37"/>
        <v>#REF!</v>
      </c>
      <c r="G1061" s="13"/>
      <c r="H1061" s="1"/>
      <c r="I1061" s="12"/>
    </row>
    <row r="1062" spans="1:9" ht="12.75">
      <c r="A1062" s="37">
        <v>1047</v>
      </c>
      <c r="B1062" s="39">
        <v>7</v>
      </c>
      <c r="C1062" s="44" t="e">
        <f t="shared" si="36"/>
        <v>#REF!</v>
      </c>
      <c r="D1062" s="45">
        <v>7</v>
      </c>
      <c r="E1062" s="45" t="e">
        <f t="shared" si="37"/>
        <v>#REF!</v>
      </c>
      <c r="G1062" s="13"/>
      <c r="H1062" s="1"/>
      <c r="I1062" s="12"/>
    </row>
    <row r="1063" spans="1:9" ht="12.75">
      <c r="A1063" s="37">
        <v>1048</v>
      </c>
      <c r="B1063" s="39">
        <v>8</v>
      </c>
      <c r="C1063" s="44" t="e">
        <f t="shared" si="36"/>
        <v>#REF!</v>
      </c>
      <c r="D1063" s="45">
        <v>8</v>
      </c>
      <c r="E1063" s="45" t="e">
        <f t="shared" si="37"/>
        <v>#REF!</v>
      </c>
      <c r="G1063" s="13"/>
      <c r="H1063" s="1"/>
      <c r="I1063" s="12"/>
    </row>
    <row r="1064" spans="1:9" ht="12.75">
      <c r="A1064" s="37">
        <v>1049</v>
      </c>
      <c r="B1064" s="39">
        <v>9</v>
      </c>
      <c r="C1064" s="44" t="e">
        <f t="shared" si="36"/>
        <v>#REF!</v>
      </c>
      <c r="D1064" s="45">
        <v>9</v>
      </c>
      <c r="E1064" s="45" t="e">
        <f t="shared" si="37"/>
        <v>#REF!</v>
      </c>
      <c r="G1064" s="13"/>
      <c r="H1064" s="1"/>
      <c r="I1064" s="12"/>
    </row>
    <row r="1065" spans="1:9" ht="12.75">
      <c r="A1065" s="37">
        <v>1050</v>
      </c>
      <c r="B1065" s="39">
        <v>10</v>
      </c>
      <c r="C1065" s="44" t="e">
        <f t="shared" si="36"/>
        <v>#REF!</v>
      </c>
      <c r="D1065" s="45">
        <v>10</v>
      </c>
      <c r="E1065" s="45" t="e">
        <f t="shared" si="37"/>
        <v>#REF!</v>
      </c>
      <c r="G1065" s="13"/>
      <c r="H1065" s="1"/>
      <c r="I1065" s="12"/>
    </row>
    <row r="1066" spans="1:9" ht="12.75">
      <c r="A1066" s="37">
        <v>1051</v>
      </c>
      <c r="B1066" s="40" t="s">
        <v>21</v>
      </c>
      <c r="C1066" s="44" t="e">
        <f t="shared" si="36"/>
        <v>#REF!</v>
      </c>
      <c r="D1066" s="45">
        <v>11</v>
      </c>
      <c r="E1066" s="45" t="e">
        <f t="shared" si="37"/>
        <v>#REF!</v>
      </c>
      <c r="G1066" s="13"/>
      <c r="H1066" s="1"/>
      <c r="I1066" s="12"/>
    </row>
    <row r="1067" spans="1:9" ht="12.75">
      <c r="A1067" s="37">
        <v>1052</v>
      </c>
      <c r="B1067" s="40" t="s">
        <v>19</v>
      </c>
      <c r="C1067" s="44" t="e">
        <f t="shared" si="36"/>
        <v>#REF!</v>
      </c>
      <c r="D1067" s="45">
        <v>12</v>
      </c>
      <c r="E1067" s="45" t="e">
        <f t="shared" si="37"/>
        <v>#REF!</v>
      </c>
      <c r="G1067" s="13"/>
      <c r="H1067" s="1"/>
      <c r="I1067" s="12"/>
    </row>
    <row r="1068" spans="1:9" ht="12.75">
      <c r="A1068" s="37">
        <v>1053</v>
      </c>
      <c r="B1068" s="40" t="s">
        <v>18</v>
      </c>
      <c r="C1068" s="44" t="e">
        <f t="shared" si="36"/>
        <v>#REF!</v>
      </c>
      <c r="D1068" s="45">
        <v>13</v>
      </c>
      <c r="E1068" s="45" t="e">
        <f t="shared" si="37"/>
        <v>#REF!</v>
      </c>
      <c r="G1068" s="13"/>
      <c r="H1068" s="1"/>
      <c r="I1068" s="12"/>
    </row>
    <row r="1069" spans="1:9" ht="12.75">
      <c r="A1069" s="37">
        <v>1054</v>
      </c>
      <c r="B1069" s="1" t="s">
        <v>20</v>
      </c>
      <c r="C1069" s="44" t="e">
        <f t="shared" si="36"/>
        <v>#REF!</v>
      </c>
      <c r="D1069" s="42">
        <v>1</v>
      </c>
      <c r="E1069" s="45" t="e">
        <f t="shared" si="37"/>
        <v>#REF!</v>
      </c>
      <c r="G1069" s="13"/>
      <c r="H1069" s="1"/>
      <c r="I1069" s="12"/>
    </row>
    <row r="1070" spans="1:9" ht="12.75">
      <c r="A1070" s="37">
        <v>1055</v>
      </c>
      <c r="B1070" s="15">
        <v>2</v>
      </c>
      <c r="C1070" s="44" t="e">
        <f t="shared" si="36"/>
        <v>#REF!</v>
      </c>
      <c r="D1070" s="42">
        <v>2</v>
      </c>
      <c r="E1070" s="45" t="e">
        <f t="shared" si="37"/>
        <v>#REF!</v>
      </c>
      <c r="G1070" s="13"/>
      <c r="H1070" s="1"/>
      <c r="I1070" s="12"/>
    </row>
    <row r="1071" spans="1:9" ht="12.75">
      <c r="A1071" s="37">
        <v>1056</v>
      </c>
      <c r="B1071" s="1">
        <v>3</v>
      </c>
      <c r="C1071" s="44" t="e">
        <f t="shared" si="36"/>
        <v>#REF!</v>
      </c>
      <c r="D1071" s="42">
        <v>3</v>
      </c>
      <c r="E1071" s="45" t="e">
        <f t="shared" si="37"/>
        <v>#REF!</v>
      </c>
      <c r="G1071" s="13"/>
      <c r="H1071" s="1"/>
      <c r="I1071" s="12"/>
    </row>
    <row r="1072" spans="1:9" ht="12.75">
      <c r="A1072" s="37">
        <v>1057</v>
      </c>
      <c r="B1072" s="1">
        <v>4</v>
      </c>
      <c r="C1072" s="44" t="e">
        <f t="shared" si="36"/>
        <v>#REF!</v>
      </c>
      <c r="D1072" s="42">
        <v>4</v>
      </c>
      <c r="E1072" s="45" t="e">
        <f t="shared" si="37"/>
        <v>#REF!</v>
      </c>
      <c r="G1072" s="13"/>
      <c r="H1072" s="1"/>
      <c r="I1072" s="12"/>
    </row>
    <row r="1073" spans="1:9" ht="12.75">
      <c r="A1073" s="37">
        <v>1058</v>
      </c>
      <c r="B1073" s="1">
        <v>5</v>
      </c>
      <c r="C1073" s="44" t="e">
        <f t="shared" si="36"/>
        <v>#REF!</v>
      </c>
      <c r="D1073" s="42">
        <v>5</v>
      </c>
      <c r="E1073" s="45" t="e">
        <f t="shared" si="37"/>
        <v>#REF!</v>
      </c>
      <c r="G1073" s="13"/>
      <c r="H1073" s="1"/>
      <c r="I1073" s="12"/>
    </row>
    <row r="1074" spans="1:9" ht="12.75">
      <c r="A1074" s="37">
        <v>1059</v>
      </c>
      <c r="B1074" s="1">
        <v>6</v>
      </c>
      <c r="C1074" s="44" t="e">
        <f t="shared" si="36"/>
        <v>#REF!</v>
      </c>
      <c r="D1074" s="42">
        <v>6</v>
      </c>
      <c r="E1074" s="45" t="e">
        <f t="shared" si="37"/>
        <v>#REF!</v>
      </c>
      <c r="G1074" s="13"/>
      <c r="H1074" s="1"/>
      <c r="I1074" s="12"/>
    </row>
    <row r="1075" spans="1:9" ht="12.75">
      <c r="A1075" s="37">
        <v>1060</v>
      </c>
      <c r="B1075" s="1">
        <v>7</v>
      </c>
      <c r="C1075" s="44" t="e">
        <f t="shared" si="36"/>
        <v>#REF!</v>
      </c>
      <c r="D1075" s="42">
        <v>7</v>
      </c>
      <c r="E1075" s="45" t="e">
        <f t="shared" si="37"/>
        <v>#REF!</v>
      </c>
      <c r="G1075" s="13"/>
      <c r="H1075" s="1"/>
      <c r="I1075" s="12"/>
    </row>
    <row r="1076" spans="1:9" ht="12.75">
      <c r="A1076" s="37">
        <v>1061</v>
      </c>
      <c r="B1076" s="1">
        <v>8</v>
      </c>
      <c r="C1076" s="44" t="e">
        <f t="shared" si="36"/>
        <v>#REF!</v>
      </c>
      <c r="D1076" s="42">
        <v>8</v>
      </c>
      <c r="E1076" s="45" t="e">
        <f t="shared" si="37"/>
        <v>#REF!</v>
      </c>
      <c r="G1076" s="13"/>
      <c r="H1076" s="1"/>
      <c r="I1076" s="12"/>
    </row>
    <row r="1077" spans="1:9" ht="12.75">
      <c r="A1077" s="37">
        <v>1062</v>
      </c>
      <c r="B1077" s="1">
        <v>9</v>
      </c>
      <c r="C1077" s="44" t="e">
        <f t="shared" si="36"/>
        <v>#REF!</v>
      </c>
      <c r="D1077" s="42">
        <v>9</v>
      </c>
      <c r="E1077" s="45" t="e">
        <f t="shared" si="37"/>
        <v>#REF!</v>
      </c>
      <c r="G1077" s="13"/>
      <c r="H1077" s="1"/>
      <c r="I1077" s="12"/>
    </row>
    <row r="1078" spans="1:9" ht="12.75">
      <c r="A1078" s="37">
        <v>1063</v>
      </c>
      <c r="B1078" s="1">
        <v>10</v>
      </c>
      <c r="C1078" s="44" t="e">
        <f t="shared" si="36"/>
        <v>#REF!</v>
      </c>
      <c r="D1078" s="42">
        <v>10</v>
      </c>
      <c r="E1078" s="45" t="e">
        <f t="shared" si="37"/>
        <v>#REF!</v>
      </c>
      <c r="G1078" s="13"/>
      <c r="H1078" s="1"/>
      <c r="I1078" s="12"/>
    </row>
    <row r="1079" spans="1:9" ht="12.75">
      <c r="A1079" s="37">
        <v>1064</v>
      </c>
      <c r="B1079" s="15" t="s">
        <v>21</v>
      </c>
      <c r="C1079" s="44" t="e">
        <f t="shared" si="36"/>
        <v>#REF!</v>
      </c>
      <c r="D1079" s="42">
        <v>11</v>
      </c>
      <c r="E1079" s="45" t="e">
        <f t="shared" si="37"/>
        <v>#REF!</v>
      </c>
      <c r="G1079" s="13"/>
      <c r="H1079" s="1"/>
      <c r="I1079" s="12"/>
    </row>
    <row r="1080" spans="1:9" ht="12.75">
      <c r="A1080" s="37">
        <v>1065</v>
      </c>
      <c r="B1080" s="15" t="s">
        <v>19</v>
      </c>
      <c r="C1080" s="44" t="e">
        <f t="shared" si="36"/>
        <v>#REF!</v>
      </c>
      <c r="D1080" s="42">
        <v>12</v>
      </c>
      <c r="E1080" s="45" t="e">
        <f t="shared" si="37"/>
        <v>#REF!</v>
      </c>
      <c r="G1080" s="13"/>
      <c r="H1080" s="1"/>
      <c r="I1080" s="12"/>
    </row>
    <row r="1081" spans="1:9" ht="12.75">
      <c r="A1081" s="37">
        <v>1066</v>
      </c>
      <c r="B1081" s="15" t="s">
        <v>18</v>
      </c>
      <c r="C1081" s="44" t="e">
        <f t="shared" si="36"/>
        <v>#REF!</v>
      </c>
      <c r="D1081" s="42">
        <v>13</v>
      </c>
      <c r="E1081" s="45" t="e">
        <f t="shared" si="37"/>
        <v>#REF!</v>
      </c>
      <c r="G1081" s="13"/>
      <c r="H1081" s="1"/>
      <c r="I1081" s="12"/>
    </row>
    <row r="1082" spans="1:9" ht="12.75">
      <c r="A1082" s="37">
        <v>1067</v>
      </c>
      <c r="C1082" s="44" t="e">
        <f t="shared" si="36"/>
        <v>#REF!</v>
      </c>
      <c r="D1082" s="43">
        <v>27</v>
      </c>
      <c r="E1082" s="45" t="e">
        <f t="shared" si="37"/>
        <v>#REF!</v>
      </c>
      <c r="G1082" s="13"/>
      <c r="H1082" s="1"/>
      <c r="I1082" s="12"/>
    </row>
    <row r="1083" spans="1:9" ht="12.75">
      <c r="A1083" s="37">
        <v>1068</v>
      </c>
      <c r="C1083" s="44" t="e">
        <f t="shared" si="36"/>
        <v>#REF!</v>
      </c>
      <c r="D1083" s="43">
        <v>28</v>
      </c>
      <c r="E1083" s="45" t="e">
        <f t="shared" si="37"/>
        <v>#REF!</v>
      </c>
      <c r="G1083" s="13"/>
      <c r="H1083" s="1"/>
      <c r="I1083" s="12"/>
    </row>
    <row r="1084" spans="1:9" ht="12.75">
      <c r="A1084" s="37">
        <v>1069</v>
      </c>
      <c r="C1084" s="44" t="e">
        <f t="shared" si="36"/>
        <v>#REF!</v>
      </c>
      <c r="D1084" s="43">
        <v>29</v>
      </c>
      <c r="E1084" s="45" t="e">
        <f t="shared" si="37"/>
        <v>#REF!</v>
      </c>
      <c r="G1084" s="13"/>
      <c r="H1084" s="1"/>
      <c r="I1084" s="12"/>
    </row>
    <row r="1085" spans="1:9" ht="12.75">
      <c r="A1085" s="37">
        <v>1070</v>
      </c>
      <c r="C1085" s="44" t="e">
        <f t="shared" si="36"/>
        <v>#REF!</v>
      </c>
      <c r="D1085" s="43">
        <v>30</v>
      </c>
      <c r="E1085" s="45" t="e">
        <f t="shared" si="37"/>
        <v>#REF!</v>
      </c>
      <c r="G1085" s="13"/>
      <c r="H1085" s="1"/>
      <c r="I1085" s="12"/>
    </row>
    <row r="1086" spans="1:9" ht="12.75">
      <c r="A1086" s="37">
        <v>1071</v>
      </c>
      <c r="C1086" s="44" t="e">
        <f t="shared" si="36"/>
        <v>#REF!</v>
      </c>
      <c r="D1086" s="43">
        <v>31</v>
      </c>
      <c r="E1086" s="45" t="e">
        <f t="shared" si="37"/>
        <v>#REF!</v>
      </c>
      <c r="G1086" s="13"/>
      <c r="H1086" s="1"/>
      <c r="I1086" s="12"/>
    </row>
    <row r="1087" spans="1:9" ht="12.75">
      <c r="A1087" s="37">
        <v>1072</v>
      </c>
      <c r="C1087" s="44" t="e">
        <f t="shared" si="36"/>
        <v>#REF!</v>
      </c>
      <c r="D1087" s="43">
        <v>32</v>
      </c>
      <c r="E1087" s="45" t="e">
        <f t="shared" si="37"/>
        <v>#REF!</v>
      </c>
      <c r="G1087" s="13"/>
      <c r="H1087" s="1"/>
      <c r="I1087" s="12"/>
    </row>
    <row r="1088" spans="1:9" ht="12.75">
      <c r="A1088" s="37">
        <v>1073</v>
      </c>
      <c r="C1088" s="44" t="e">
        <f t="shared" si="36"/>
        <v>#REF!</v>
      </c>
      <c r="D1088" s="43">
        <v>33</v>
      </c>
      <c r="E1088" s="45" t="e">
        <f t="shared" si="37"/>
        <v>#REF!</v>
      </c>
      <c r="G1088" s="13"/>
      <c r="H1088" s="1"/>
      <c r="I1088" s="12"/>
    </row>
    <row r="1089" spans="1:9" ht="12.75">
      <c r="A1089" s="37">
        <v>1074</v>
      </c>
      <c r="C1089" s="44" t="e">
        <f t="shared" si="36"/>
        <v>#REF!</v>
      </c>
      <c r="D1089" s="43">
        <v>34</v>
      </c>
      <c r="E1089" s="45" t="e">
        <f t="shared" si="37"/>
        <v>#REF!</v>
      </c>
      <c r="G1089" s="13"/>
      <c r="H1089" s="1"/>
      <c r="I1089" s="12"/>
    </row>
    <row r="1090" spans="1:9" ht="12.75">
      <c r="A1090" s="37">
        <v>1075</v>
      </c>
      <c r="C1090" s="44" t="e">
        <f t="shared" si="36"/>
        <v>#REF!</v>
      </c>
      <c r="D1090" s="43">
        <v>35</v>
      </c>
      <c r="E1090" s="45" t="e">
        <f t="shared" si="37"/>
        <v>#REF!</v>
      </c>
      <c r="G1090" s="13"/>
      <c r="H1090" s="1"/>
      <c r="I1090" s="12"/>
    </row>
    <row r="1091" spans="1:9" ht="12.75">
      <c r="A1091" s="37">
        <v>1076</v>
      </c>
      <c r="C1091" s="44" t="e">
        <f t="shared" si="36"/>
        <v>#REF!</v>
      </c>
      <c r="D1091" s="43">
        <v>36</v>
      </c>
      <c r="E1091" s="45" t="e">
        <f t="shared" si="37"/>
        <v>#REF!</v>
      </c>
      <c r="G1091" s="13"/>
      <c r="H1091" s="1"/>
      <c r="I1091" s="12"/>
    </row>
    <row r="1092" spans="1:9" ht="12.75">
      <c r="A1092" s="37">
        <v>1077</v>
      </c>
      <c r="C1092" s="44" t="e">
        <f t="shared" si="36"/>
        <v>#REF!</v>
      </c>
      <c r="D1092" s="43">
        <v>37</v>
      </c>
      <c r="E1092" s="45" t="e">
        <f t="shared" si="37"/>
        <v>#REF!</v>
      </c>
      <c r="G1092" s="13"/>
      <c r="H1092" s="1"/>
      <c r="I1092" s="12"/>
    </row>
    <row r="1093" spans="1:9" ht="12.75">
      <c r="A1093" s="37">
        <v>1078</v>
      </c>
      <c r="C1093" s="44" t="e">
        <f t="shared" si="36"/>
        <v>#REF!</v>
      </c>
      <c r="D1093" s="43">
        <v>38</v>
      </c>
      <c r="E1093" s="45" t="e">
        <f t="shared" si="37"/>
        <v>#REF!</v>
      </c>
      <c r="G1093" s="13"/>
      <c r="H1093" s="1"/>
      <c r="I1093" s="12"/>
    </row>
    <row r="1094" spans="1:9" ht="12.75">
      <c r="A1094" s="37">
        <v>1079</v>
      </c>
      <c r="C1094" s="44" t="e">
        <f t="shared" si="36"/>
        <v>#REF!</v>
      </c>
      <c r="D1094" s="43">
        <v>39</v>
      </c>
      <c r="E1094" s="45" t="e">
        <f t="shared" si="37"/>
        <v>#REF!</v>
      </c>
      <c r="G1094" s="13"/>
      <c r="H1094" s="1"/>
      <c r="I1094" s="12"/>
    </row>
    <row r="1095" spans="1:9" ht="12.75">
      <c r="A1095" s="37">
        <v>1080</v>
      </c>
      <c r="C1095" s="44" t="e">
        <f t="shared" si="36"/>
        <v>#REF!</v>
      </c>
      <c r="D1095" s="43">
        <v>40</v>
      </c>
      <c r="E1095" s="45" t="e">
        <f t="shared" si="37"/>
        <v>#REF!</v>
      </c>
      <c r="G1095" s="13"/>
      <c r="H1095" s="1"/>
      <c r="I1095" s="12"/>
    </row>
    <row r="1096" spans="1:9" ht="12.75">
      <c r="A1096" s="37">
        <v>1081</v>
      </c>
      <c r="C1096" s="44" t="e">
        <f t="shared" si="36"/>
        <v>#REF!</v>
      </c>
      <c r="D1096" s="43">
        <v>41</v>
      </c>
      <c r="E1096" s="45" t="e">
        <f t="shared" si="37"/>
        <v>#REF!</v>
      </c>
      <c r="G1096" s="13"/>
      <c r="H1096" s="1"/>
      <c r="I1096" s="12"/>
    </row>
    <row r="1097" spans="1:9" ht="12.75">
      <c r="A1097" s="37">
        <v>1082</v>
      </c>
      <c r="C1097" s="44" t="e">
        <f t="shared" si="36"/>
        <v>#REF!</v>
      </c>
      <c r="D1097" s="43">
        <v>42</v>
      </c>
      <c r="E1097" s="45" t="e">
        <f t="shared" si="37"/>
        <v>#REF!</v>
      </c>
      <c r="G1097" s="13"/>
      <c r="H1097" s="1"/>
      <c r="I1097" s="12"/>
    </row>
    <row r="1098" spans="1:9" ht="12.75">
      <c r="A1098" s="37">
        <v>1083</v>
      </c>
      <c r="C1098" s="44" t="e">
        <f t="shared" si="36"/>
        <v>#REF!</v>
      </c>
      <c r="D1098" s="43">
        <v>43</v>
      </c>
      <c r="E1098" s="45" t="e">
        <f t="shared" si="37"/>
        <v>#REF!</v>
      </c>
      <c r="G1098" s="13"/>
      <c r="H1098" s="1"/>
      <c r="I1098" s="12"/>
    </row>
    <row r="1099" spans="1:9" ht="12.75">
      <c r="A1099" s="37">
        <v>1084</v>
      </c>
      <c r="C1099" s="44" t="e">
        <f t="shared" si="36"/>
        <v>#REF!</v>
      </c>
      <c r="D1099" s="43">
        <v>44</v>
      </c>
      <c r="E1099" s="45" t="e">
        <f t="shared" si="37"/>
        <v>#REF!</v>
      </c>
      <c r="G1099" s="13"/>
      <c r="H1099" s="1"/>
      <c r="I1099" s="12"/>
    </row>
    <row r="1100" spans="1:9" ht="12.75">
      <c r="A1100" s="37">
        <v>1085</v>
      </c>
      <c r="C1100" s="44" t="e">
        <f t="shared" si="36"/>
        <v>#REF!</v>
      </c>
      <c r="D1100" s="43">
        <v>45</v>
      </c>
      <c r="E1100" s="45" t="e">
        <f t="shared" si="37"/>
        <v>#REF!</v>
      </c>
      <c r="G1100" s="13"/>
      <c r="H1100" s="1"/>
      <c r="I1100" s="12"/>
    </row>
    <row r="1101" spans="1:9" ht="12.75">
      <c r="A1101" s="37">
        <v>1086</v>
      </c>
      <c r="C1101" s="44" t="e">
        <f t="shared" si="36"/>
        <v>#REF!</v>
      </c>
      <c r="D1101" s="43">
        <v>46</v>
      </c>
      <c r="E1101" s="45" t="e">
        <f t="shared" si="37"/>
        <v>#REF!</v>
      </c>
      <c r="G1101" s="13"/>
      <c r="H1101" s="1"/>
      <c r="I1101" s="12"/>
    </row>
    <row r="1102" spans="1:9" ht="12.75">
      <c r="A1102" s="37">
        <v>1087</v>
      </c>
      <c r="C1102" s="44" t="e">
        <f t="shared" si="36"/>
        <v>#REF!</v>
      </c>
      <c r="D1102" s="43">
        <v>47</v>
      </c>
      <c r="E1102" s="45" t="e">
        <f t="shared" si="37"/>
        <v>#REF!</v>
      </c>
      <c r="G1102" s="13"/>
      <c r="H1102" s="1"/>
      <c r="I1102" s="12"/>
    </row>
    <row r="1103" spans="1:9" ht="12.75">
      <c r="A1103" s="37">
        <v>1088</v>
      </c>
      <c r="C1103" s="44" t="e">
        <f t="shared" si="36"/>
        <v>#REF!</v>
      </c>
      <c r="D1103" s="43">
        <v>48</v>
      </c>
      <c r="E1103" s="45" t="e">
        <f t="shared" si="37"/>
        <v>#REF!</v>
      </c>
      <c r="G1103" s="13"/>
      <c r="H1103" s="1"/>
      <c r="I1103" s="12"/>
    </row>
    <row r="1104" spans="1:9" ht="12.75">
      <c r="A1104" s="37">
        <v>1089</v>
      </c>
      <c r="C1104" s="44" t="e">
        <f t="shared" si="36"/>
        <v>#REF!</v>
      </c>
      <c r="D1104" s="43">
        <v>49</v>
      </c>
      <c r="E1104" s="45" t="e">
        <f t="shared" si="37"/>
        <v>#REF!</v>
      </c>
      <c r="G1104" s="13"/>
      <c r="H1104" s="1"/>
      <c r="I1104" s="12"/>
    </row>
    <row r="1105" spans="1:9" ht="12.75">
      <c r="A1105" s="37">
        <v>1090</v>
      </c>
      <c r="C1105" s="44" t="e">
        <f t="shared" si="36"/>
        <v>#REF!</v>
      </c>
      <c r="D1105" s="43">
        <v>50</v>
      </c>
      <c r="E1105" s="45" t="e">
        <f t="shared" si="37"/>
        <v>#REF!</v>
      </c>
      <c r="G1105" s="13"/>
      <c r="H1105" s="1"/>
      <c r="I1105" s="12"/>
    </row>
    <row r="1106" spans="1:9" ht="12.75">
      <c r="A1106" s="37">
        <v>1091</v>
      </c>
      <c r="C1106" s="44" t="e">
        <f t="shared" si="36"/>
        <v>#REF!</v>
      </c>
      <c r="D1106" s="43">
        <v>51</v>
      </c>
      <c r="E1106" s="45" t="e">
        <f t="shared" si="37"/>
        <v>#REF!</v>
      </c>
      <c r="G1106" s="13"/>
      <c r="H1106" s="1"/>
      <c r="I1106" s="12"/>
    </row>
    <row r="1107" spans="1:9" ht="12.75">
      <c r="A1107" s="37">
        <v>1092</v>
      </c>
      <c r="C1107" s="44" t="e">
        <f t="shared" si="36"/>
        <v>#REF!</v>
      </c>
      <c r="D1107" s="43">
        <v>52</v>
      </c>
      <c r="E1107" s="45" t="e">
        <f t="shared" si="37"/>
        <v>#REF!</v>
      </c>
      <c r="G1107" s="13"/>
      <c r="H1107" s="1"/>
      <c r="I1107" s="12"/>
    </row>
    <row r="1108" spans="1:9" ht="12.75">
      <c r="A1108" s="37">
        <v>1093</v>
      </c>
      <c r="B1108" t="str">
        <f>IF(D1108=13,"KING",IF(D1108=12,"QUEEN",IF(D1108=11,"JACK",IF(D1108=1,"ACE",D1108))))</f>
        <v>QUEEN</v>
      </c>
      <c r="C1108" s="44" t="e">
        <f t="shared" si="36"/>
        <v>#REF!</v>
      </c>
      <c r="D1108" s="41">
        <v>12</v>
      </c>
      <c r="E1108" s="45" t="e">
        <f t="shared" si="37"/>
        <v>#REF!</v>
      </c>
      <c r="G1108" s="13"/>
      <c r="H1108" s="1"/>
      <c r="I1108" s="12"/>
    </row>
    <row r="1109" spans="1:9" ht="12.75">
      <c r="A1109" s="37">
        <v>1094</v>
      </c>
      <c r="B1109">
        <f aca="true" t="shared" si="38" ref="B1109:B1133">IF(D1109=13,"KING",IF(D1109=12,"QUEEN",IF(D1109=11,"JACK",IF(D1109=1,"ACE",D1109))))</f>
        <v>7</v>
      </c>
      <c r="C1109" s="44" t="e">
        <f t="shared" si="36"/>
        <v>#REF!</v>
      </c>
      <c r="D1109" s="41">
        <v>7</v>
      </c>
      <c r="E1109" s="45" t="e">
        <f t="shared" si="37"/>
        <v>#REF!</v>
      </c>
      <c r="G1109" s="13"/>
      <c r="H1109" s="1"/>
      <c r="I1109" s="12"/>
    </row>
    <row r="1110" spans="1:9" ht="12.75">
      <c r="A1110" s="37">
        <v>1095</v>
      </c>
      <c r="B1110" t="str">
        <f t="shared" si="38"/>
        <v>ACE</v>
      </c>
      <c r="C1110" s="44" t="e">
        <f t="shared" si="36"/>
        <v>#REF!</v>
      </c>
      <c r="D1110" s="41">
        <v>1</v>
      </c>
      <c r="E1110" s="45" t="e">
        <f t="shared" si="37"/>
        <v>#REF!</v>
      </c>
      <c r="G1110" s="13"/>
      <c r="H1110" s="1"/>
      <c r="I1110" s="12"/>
    </row>
    <row r="1111" spans="1:9" ht="12.75">
      <c r="A1111" s="37">
        <v>1096</v>
      </c>
      <c r="B1111">
        <f t="shared" si="38"/>
        <v>3</v>
      </c>
      <c r="C1111" s="44" t="e">
        <f t="shared" si="36"/>
        <v>#REF!</v>
      </c>
      <c r="D1111" s="41">
        <v>3</v>
      </c>
      <c r="E1111" s="45" t="e">
        <f t="shared" si="37"/>
        <v>#REF!</v>
      </c>
      <c r="G1111" s="13"/>
      <c r="H1111" s="1"/>
      <c r="I1111" s="12"/>
    </row>
    <row r="1112" spans="1:9" ht="12.75">
      <c r="A1112" s="37">
        <v>1097</v>
      </c>
      <c r="B1112">
        <f t="shared" si="38"/>
        <v>9</v>
      </c>
      <c r="C1112" s="44" t="e">
        <f t="shared" si="36"/>
        <v>#REF!</v>
      </c>
      <c r="D1112" s="41">
        <v>9</v>
      </c>
      <c r="E1112" s="45" t="e">
        <f t="shared" si="37"/>
        <v>#REF!</v>
      </c>
      <c r="G1112" s="13"/>
      <c r="H1112" s="1"/>
      <c r="I1112" s="12"/>
    </row>
    <row r="1113" spans="1:9" ht="12.75">
      <c r="A1113" s="37">
        <v>1098</v>
      </c>
      <c r="B1113" t="str">
        <f t="shared" si="38"/>
        <v>KING</v>
      </c>
      <c r="C1113" s="44" t="e">
        <f t="shared" si="36"/>
        <v>#REF!</v>
      </c>
      <c r="D1113" s="41">
        <v>13</v>
      </c>
      <c r="E1113" s="45" t="e">
        <f t="shared" si="37"/>
        <v>#REF!</v>
      </c>
      <c r="G1113" s="13"/>
      <c r="H1113" s="1"/>
      <c r="I1113" s="12"/>
    </row>
    <row r="1114" spans="1:9" ht="12.75">
      <c r="A1114" s="37">
        <v>1099</v>
      </c>
      <c r="B1114">
        <f t="shared" si="38"/>
        <v>2</v>
      </c>
      <c r="C1114" s="44" t="e">
        <f t="shared" si="36"/>
        <v>#REF!</v>
      </c>
      <c r="D1114" s="41">
        <v>2</v>
      </c>
      <c r="E1114" s="45" t="e">
        <f t="shared" si="37"/>
        <v>#REF!</v>
      </c>
      <c r="G1114" s="13"/>
      <c r="H1114" s="1"/>
      <c r="I1114" s="12"/>
    </row>
    <row r="1115" spans="1:9" ht="12.75">
      <c r="A1115" s="37">
        <v>1100</v>
      </c>
      <c r="B1115">
        <f t="shared" si="38"/>
        <v>8</v>
      </c>
      <c r="C1115" s="44" t="e">
        <f t="shared" si="36"/>
        <v>#REF!</v>
      </c>
      <c r="D1115" s="41">
        <v>8</v>
      </c>
      <c r="E1115" s="45" t="e">
        <f t="shared" si="37"/>
        <v>#REF!</v>
      </c>
      <c r="G1115" s="13"/>
      <c r="H1115" s="1"/>
      <c r="I1115" s="12"/>
    </row>
    <row r="1116" spans="1:9" ht="12.75">
      <c r="A1116" s="37">
        <v>1101</v>
      </c>
      <c r="B1116" t="str">
        <f t="shared" si="38"/>
        <v>JACK</v>
      </c>
      <c r="C1116" s="44" t="e">
        <f t="shared" si="36"/>
        <v>#REF!</v>
      </c>
      <c r="D1116" s="41">
        <v>11</v>
      </c>
      <c r="E1116" s="45" t="e">
        <f t="shared" si="37"/>
        <v>#REF!</v>
      </c>
      <c r="G1116" s="13"/>
      <c r="H1116" s="1"/>
      <c r="I1116" s="12"/>
    </row>
    <row r="1117" spans="1:9" ht="12.75">
      <c r="A1117" s="37">
        <v>1102</v>
      </c>
      <c r="B1117">
        <f t="shared" si="38"/>
        <v>10</v>
      </c>
      <c r="C1117" s="44" t="e">
        <f t="shared" si="36"/>
        <v>#REF!</v>
      </c>
      <c r="D1117" s="41">
        <v>10</v>
      </c>
      <c r="E1117" s="45" t="e">
        <f t="shared" si="37"/>
        <v>#REF!</v>
      </c>
      <c r="G1117" s="13"/>
      <c r="H1117" s="1"/>
      <c r="I1117" s="12"/>
    </row>
    <row r="1118" spans="1:9" ht="12.75">
      <c r="A1118" s="37">
        <v>1103</v>
      </c>
      <c r="B1118">
        <f t="shared" si="38"/>
        <v>6</v>
      </c>
      <c r="C1118" s="44" t="e">
        <f t="shared" si="36"/>
        <v>#REF!</v>
      </c>
      <c r="D1118" s="41">
        <v>6</v>
      </c>
      <c r="E1118" s="45" t="e">
        <f t="shared" si="37"/>
        <v>#REF!</v>
      </c>
      <c r="G1118" s="13"/>
      <c r="H1118" s="1"/>
      <c r="I1118" s="12"/>
    </row>
    <row r="1119" spans="1:9" ht="12.75">
      <c r="A1119" s="37">
        <v>1104</v>
      </c>
      <c r="B1119">
        <f t="shared" si="38"/>
        <v>4</v>
      </c>
      <c r="C1119" s="44" t="e">
        <f t="shared" si="36"/>
        <v>#REF!</v>
      </c>
      <c r="D1119" s="41">
        <v>4</v>
      </c>
      <c r="E1119" s="45" t="e">
        <f t="shared" si="37"/>
        <v>#REF!</v>
      </c>
      <c r="G1119" s="13"/>
      <c r="H1119" s="1"/>
      <c r="I1119" s="12"/>
    </row>
    <row r="1120" spans="1:9" ht="12.75">
      <c r="A1120" s="37">
        <v>1105</v>
      </c>
      <c r="B1120">
        <f t="shared" si="38"/>
        <v>5</v>
      </c>
      <c r="C1120" s="44" t="e">
        <f t="shared" si="36"/>
        <v>#REF!</v>
      </c>
      <c r="D1120" s="41">
        <v>5</v>
      </c>
      <c r="E1120" s="45" t="e">
        <f t="shared" si="37"/>
        <v>#REF!</v>
      </c>
      <c r="G1120" s="13"/>
      <c r="H1120" s="1"/>
      <c r="I1120" s="12"/>
    </row>
    <row r="1121" spans="1:9" ht="12.75">
      <c r="A1121" s="37">
        <v>1106</v>
      </c>
      <c r="B1121" s="1" t="str">
        <f t="shared" si="38"/>
        <v>QUEEN</v>
      </c>
      <c r="C1121" s="44" t="e">
        <f aca="true" t="shared" si="39" ref="C1121:C1184">IF($A$14=13,$C$16,$C$18)</f>
        <v>#REF!</v>
      </c>
      <c r="D1121" s="42">
        <f aca="true" t="shared" si="40" ref="D1121:D1130">D1108</f>
        <v>12</v>
      </c>
      <c r="E1121" s="45" t="e">
        <f aca="true" t="shared" si="41" ref="E1121:E1184">IF($A$14=13,4,2)</f>
        <v>#REF!</v>
      </c>
      <c r="G1121" s="13"/>
      <c r="H1121" s="1"/>
      <c r="I1121" s="12"/>
    </row>
    <row r="1122" spans="1:9" ht="12.75">
      <c r="A1122" s="37">
        <v>1107</v>
      </c>
      <c r="B1122" s="1">
        <f t="shared" si="38"/>
        <v>7</v>
      </c>
      <c r="C1122" s="44" t="e">
        <f t="shared" si="39"/>
        <v>#REF!</v>
      </c>
      <c r="D1122" s="42">
        <f t="shared" si="40"/>
        <v>7</v>
      </c>
      <c r="E1122" s="45" t="e">
        <f t="shared" si="41"/>
        <v>#REF!</v>
      </c>
      <c r="G1122" s="13"/>
      <c r="H1122" s="1"/>
      <c r="I1122" s="12"/>
    </row>
    <row r="1123" spans="1:9" ht="12.75">
      <c r="A1123" s="37">
        <v>1108</v>
      </c>
      <c r="B1123" s="1" t="str">
        <f t="shared" si="38"/>
        <v>ACE</v>
      </c>
      <c r="C1123" s="44" t="e">
        <f t="shared" si="39"/>
        <v>#REF!</v>
      </c>
      <c r="D1123" s="42">
        <f t="shared" si="40"/>
        <v>1</v>
      </c>
      <c r="E1123" s="45" t="e">
        <f t="shared" si="41"/>
        <v>#REF!</v>
      </c>
      <c r="G1123" s="13"/>
      <c r="H1123" s="1"/>
      <c r="I1123" s="12"/>
    </row>
    <row r="1124" spans="1:9" ht="12.75">
      <c r="A1124" s="37">
        <v>1109</v>
      </c>
      <c r="B1124" s="1">
        <f t="shared" si="38"/>
        <v>3</v>
      </c>
      <c r="C1124" s="44" t="e">
        <f t="shared" si="39"/>
        <v>#REF!</v>
      </c>
      <c r="D1124" s="42">
        <f t="shared" si="40"/>
        <v>3</v>
      </c>
      <c r="E1124" s="45" t="e">
        <f t="shared" si="41"/>
        <v>#REF!</v>
      </c>
      <c r="G1124" s="13"/>
      <c r="H1124" s="1"/>
      <c r="I1124" s="12"/>
    </row>
    <row r="1125" spans="1:9" ht="12.75">
      <c r="A1125" s="37">
        <v>1110</v>
      </c>
      <c r="B1125" s="1">
        <f t="shared" si="38"/>
        <v>9</v>
      </c>
      <c r="C1125" s="44" t="e">
        <f t="shared" si="39"/>
        <v>#REF!</v>
      </c>
      <c r="D1125" s="42">
        <f t="shared" si="40"/>
        <v>9</v>
      </c>
      <c r="E1125" s="45" t="e">
        <f t="shared" si="41"/>
        <v>#REF!</v>
      </c>
      <c r="G1125" s="13"/>
      <c r="H1125" s="1"/>
      <c r="I1125" s="12"/>
    </row>
    <row r="1126" spans="1:9" ht="12.75">
      <c r="A1126" s="37">
        <v>1111</v>
      </c>
      <c r="B1126" s="1" t="str">
        <f t="shared" si="38"/>
        <v>KING</v>
      </c>
      <c r="C1126" s="44" t="e">
        <f t="shared" si="39"/>
        <v>#REF!</v>
      </c>
      <c r="D1126" s="42">
        <f t="shared" si="40"/>
        <v>13</v>
      </c>
      <c r="E1126" s="45" t="e">
        <f t="shared" si="41"/>
        <v>#REF!</v>
      </c>
      <c r="G1126" s="13"/>
      <c r="H1126" s="1"/>
      <c r="I1126" s="12"/>
    </row>
    <row r="1127" spans="1:9" ht="12.75">
      <c r="A1127" s="37">
        <v>1112</v>
      </c>
      <c r="B1127" s="1">
        <f t="shared" si="38"/>
        <v>2</v>
      </c>
      <c r="C1127" s="44" t="e">
        <f t="shared" si="39"/>
        <v>#REF!</v>
      </c>
      <c r="D1127" s="42">
        <f t="shared" si="40"/>
        <v>2</v>
      </c>
      <c r="E1127" s="45" t="e">
        <f t="shared" si="41"/>
        <v>#REF!</v>
      </c>
      <c r="G1127" s="13"/>
      <c r="H1127" s="1"/>
      <c r="I1127" s="12"/>
    </row>
    <row r="1128" spans="1:9" ht="12.75">
      <c r="A1128" s="37">
        <v>1113</v>
      </c>
      <c r="B1128" s="1">
        <f t="shared" si="38"/>
        <v>8</v>
      </c>
      <c r="C1128" s="44" t="e">
        <f t="shared" si="39"/>
        <v>#REF!</v>
      </c>
      <c r="D1128" s="42">
        <f t="shared" si="40"/>
        <v>8</v>
      </c>
      <c r="E1128" s="45" t="e">
        <f t="shared" si="41"/>
        <v>#REF!</v>
      </c>
      <c r="G1128" s="13"/>
      <c r="H1128" s="1"/>
      <c r="I1128" s="12"/>
    </row>
    <row r="1129" spans="1:9" ht="12.75">
      <c r="A1129" s="37">
        <v>1114</v>
      </c>
      <c r="B1129" s="1" t="str">
        <f t="shared" si="38"/>
        <v>JACK</v>
      </c>
      <c r="C1129" s="44" t="e">
        <f t="shared" si="39"/>
        <v>#REF!</v>
      </c>
      <c r="D1129" s="42">
        <f t="shared" si="40"/>
        <v>11</v>
      </c>
      <c r="E1129" s="45" t="e">
        <f t="shared" si="41"/>
        <v>#REF!</v>
      </c>
      <c r="G1129" s="13"/>
      <c r="H1129" s="1"/>
      <c r="I1129" s="12"/>
    </row>
    <row r="1130" spans="1:9" ht="12.75">
      <c r="A1130" s="37">
        <v>1115</v>
      </c>
      <c r="B1130" s="1">
        <f t="shared" si="38"/>
        <v>10</v>
      </c>
      <c r="C1130" s="44" t="e">
        <f t="shared" si="39"/>
        <v>#REF!</v>
      </c>
      <c r="D1130" s="42">
        <f t="shared" si="40"/>
        <v>10</v>
      </c>
      <c r="E1130" s="45" t="e">
        <f t="shared" si="41"/>
        <v>#REF!</v>
      </c>
      <c r="G1130" s="13"/>
      <c r="H1130" s="1"/>
      <c r="I1130" s="12"/>
    </row>
    <row r="1131" spans="1:9" ht="12.75">
      <c r="A1131" s="37">
        <v>1116</v>
      </c>
      <c r="B1131" s="1">
        <f t="shared" si="38"/>
        <v>6</v>
      </c>
      <c r="C1131" s="44" t="e">
        <f t="shared" si="39"/>
        <v>#REF!</v>
      </c>
      <c r="D1131" s="42">
        <v>6</v>
      </c>
      <c r="E1131" s="45" t="e">
        <f t="shared" si="41"/>
        <v>#REF!</v>
      </c>
      <c r="G1131" s="13"/>
      <c r="H1131" s="1"/>
      <c r="I1131" s="12"/>
    </row>
    <row r="1132" spans="1:9" ht="12.75">
      <c r="A1132" s="37">
        <v>1117</v>
      </c>
      <c r="B1132" s="1">
        <f t="shared" si="38"/>
        <v>4</v>
      </c>
      <c r="C1132" s="44" t="e">
        <f t="shared" si="39"/>
        <v>#REF!</v>
      </c>
      <c r="D1132" s="42">
        <v>4</v>
      </c>
      <c r="E1132" s="45" t="e">
        <f t="shared" si="41"/>
        <v>#REF!</v>
      </c>
      <c r="G1132" s="13"/>
      <c r="H1132" s="1"/>
      <c r="I1132" s="12"/>
    </row>
    <row r="1133" spans="1:9" ht="12.75">
      <c r="A1133" s="37">
        <v>1118</v>
      </c>
      <c r="B1133" s="1">
        <f t="shared" si="38"/>
        <v>5</v>
      </c>
      <c r="C1133" s="44" t="e">
        <f t="shared" si="39"/>
        <v>#REF!</v>
      </c>
      <c r="D1133" s="42">
        <v>5</v>
      </c>
      <c r="E1133" s="45" t="e">
        <f t="shared" si="41"/>
        <v>#REF!</v>
      </c>
      <c r="G1133" s="13"/>
      <c r="H1133" s="1"/>
      <c r="I1133" s="12"/>
    </row>
    <row r="1134" spans="1:9" ht="12.75">
      <c r="A1134" s="37">
        <v>1119</v>
      </c>
      <c r="C1134" s="44" t="e">
        <f t="shared" si="39"/>
        <v>#REF!</v>
      </c>
      <c r="D1134" s="43">
        <v>27</v>
      </c>
      <c r="E1134" s="45" t="e">
        <f t="shared" si="41"/>
        <v>#REF!</v>
      </c>
      <c r="G1134" s="13"/>
      <c r="H1134" s="1"/>
      <c r="I1134" s="12"/>
    </row>
    <row r="1135" spans="1:9" ht="12.75">
      <c r="A1135" s="37">
        <v>1120</v>
      </c>
      <c r="C1135" s="44" t="e">
        <f t="shared" si="39"/>
        <v>#REF!</v>
      </c>
      <c r="D1135" s="43">
        <v>28</v>
      </c>
      <c r="E1135" s="45" t="e">
        <f t="shared" si="41"/>
        <v>#REF!</v>
      </c>
      <c r="G1135" s="13"/>
      <c r="H1135" s="1"/>
      <c r="I1135" s="12"/>
    </row>
    <row r="1136" spans="1:9" ht="12.75">
      <c r="A1136" s="37">
        <v>1121</v>
      </c>
      <c r="C1136" s="44" t="e">
        <f t="shared" si="39"/>
        <v>#REF!</v>
      </c>
      <c r="D1136" s="43">
        <v>29</v>
      </c>
      <c r="E1136" s="45" t="e">
        <f t="shared" si="41"/>
        <v>#REF!</v>
      </c>
      <c r="G1136" s="13"/>
      <c r="H1136" s="1"/>
      <c r="I1136" s="12"/>
    </row>
    <row r="1137" spans="1:9" ht="12.75">
      <c r="A1137" s="37">
        <v>1122</v>
      </c>
      <c r="C1137" s="44" t="e">
        <f t="shared" si="39"/>
        <v>#REF!</v>
      </c>
      <c r="D1137" s="43">
        <v>30</v>
      </c>
      <c r="E1137" s="45" t="e">
        <f t="shared" si="41"/>
        <v>#REF!</v>
      </c>
      <c r="G1137" s="13"/>
      <c r="H1137" s="1"/>
      <c r="I1137" s="12"/>
    </row>
    <row r="1138" spans="1:9" ht="12.75">
      <c r="A1138" s="37">
        <v>1123</v>
      </c>
      <c r="C1138" s="44" t="e">
        <f t="shared" si="39"/>
        <v>#REF!</v>
      </c>
      <c r="D1138" s="43">
        <v>31</v>
      </c>
      <c r="E1138" s="45" t="e">
        <f t="shared" si="41"/>
        <v>#REF!</v>
      </c>
      <c r="G1138" s="13"/>
      <c r="H1138" s="1"/>
      <c r="I1138" s="12"/>
    </row>
    <row r="1139" spans="1:9" ht="12.75">
      <c r="A1139" s="37">
        <v>1124</v>
      </c>
      <c r="C1139" s="44" t="e">
        <f t="shared" si="39"/>
        <v>#REF!</v>
      </c>
      <c r="D1139" s="43">
        <v>32</v>
      </c>
      <c r="E1139" s="45" t="e">
        <f t="shared" si="41"/>
        <v>#REF!</v>
      </c>
      <c r="G1139" s="13"/>
      <c r="H1139" s="1"/>
      <c r="I1139" s="12"/>
    </row>
    <row r="1140" spans="1:9" ht="12.75">
      <c r="A1140" s="37">
        <v>1125</v>
      </c>
      <c r="C1140" s="44" t="e">
        <f t="shared" si="39"/>
        <v>#REF!</v>
      </c>
      <c r="D1140" s="43">
        <v>33</v>
      </c>
      <c r="E1140" s="45" t="e">
        <f t="shared" si="41"/>
        <v>#REF!</v>
      </c>
      <c r="G1140" s="13"/>
      <c r="H1140" s="1"/>
      <c r="I1140" s="12"/>
    </row>
    <row r="1141" spans="1:9" ht="12.75">
      <c r="A1141" s="37">
        <v>1126</v>
      </c>
      <c r="C1141" s="44" t="e">
        <f t="shared" si="39"/>
        <v>#REF!</v>
      </c>
      <c r="D1141" s="43">
        <v>34</v>
      </c>
      <c r="E1141" s="45" t="e">
        <f t="shared" si="41"/>
        <v>#REF!</v>
      </c>
      <c r="G1141" s="13"/>
      <c r="H1141" s="1"/>
      <c r="I1141" s="12"/>
    </row>
    <row r="1142" spans="1:9" ht="12.75">
      <c r="A1142" s="37">
        <v>1127</v>
      </c>
      <c r="C1142" s="44" t="e">
        <f t="shared" si="39"/>
        <v>#REF!</v>
      </c>
      <c r="D1142" s="43">
        <v>35</v>
      </c>
      <c r="E1142" s="45" t="e">
        <f t="shared" si="41"/>
        <v>#REF!</v>
      </c>
      <c r="G1142" s="13"/>
      <c r="H1142" s="1"/>
      <c r="I1142" s="12"/>
    </row>
    <row r="1143" spans="1:9" ht="12.75">
      <c r="A1143" s="37">
        <v>1128</v>
      </c>
      <c r="C1143" s="44" t="e">
        <f t="shared" si="39"/>
        <v>#REF!</v>
      </c>
      <c r="D1143" s="43">
        <v>36</v>
      </c>
      <c r="E1143" s="45" t="e">
        <f t="shared" si="41"/>
        <v>#REF!</v>
      </c>
      <c r="G1143" s="13"/>
      <c r="H1143" s="1"/>
      <c r="I1143" s="12"/>
    </row>
    <row r="1144" spans="1:9" ht="12.75">
      <c r="A1144" s="37">
        <v>1129</v>
      </c>
      <c r="C1144" s="44" t="e">
        <f t="shared" si="39"/>
        <v>#REF!</v>
      </c>
      <c r="D1144" s="43">
        <v>37</v>
      </c>
      <c r="E1144" s="45" t="e">
        <f t="shared" si="41"/>
        <v>#REF!</v>
      </c>
      <c r="G1144" s="13"/>
      <c r="H1144" s="1"/>
      <c r="I1144" s="12"/>
    </row>
    <row r="1145" spans="1:9" ht="12.75">
      <c r="A1145" s="37">
        <v>1130</v>
      </c>
      <c r="C1145" s="44" t="e">
        <f t="shared" si="39"/>
        <v>#REF!</v>
      </c>
      <c r="D1145" s="43">
        <v>38</v>
      </c>
      <c r="E1145" s="45" t="e">
        <f t="shared" si="41"/>
        <v>#REF!</v>
      </c>
      <c r="G1145" s="13"/>
      <c r="H1145" s="1"/>
      <c r="I1145" s="12"/>
    </row>
    <row r="1146" spans="1:9" ht="12.75">
      <c r="A1146" s="37">
        <v>1131</v>
      </c>
      <c r="C1146" s="44" t="e">
        <f t="shared" si="39"/>
        <v>#REF!</v>
      </c>
      <c r="D1146" s="43">
        <v>39</v>
      </c>
      <c r="E1146" s="45" t="e">
        <f t="shared" si="41"/>
        <v>#REF!</v>
      </c>
      <c r="G1146" s="13"/>
      <c r="H1146" s="1"/>
      <c r="I1146" s="12"/>
    </row>
    <row r="1147" spans="1:9" ht="12.75">
      <c r="A1147" s="37">
        <v>1132</v>
      </c>
      <c r="C1147" s="44" t="e">
        <f t="shared" si="39"/>
        <v>#REF!</v>
      </c>
      <c r="D1147" s="43">
        <v>40</v>
      </c>
      <c r="E1147" s="45" t="e">
        <f t="shared" si="41"/>
        <v>#REF!</v>
      </c>
      <c r="G1147" s="13"/>
      <c r="H1147" s="1"/>
      <c r="I1147" s="12"/>
    </row>
    <row r="1148" spans="1:9" ht="12.75">
      <c r="A1148" s="37">
        <v>1133</v>
      </c>
      <c r="C1148" s="44" t="e">
        <f t="shared" si="39"/>
        <v>#REF!</v>
      </c>
      <c r="D1148" s="43">
        <v>41</v>
      </c>
      <c r="E1148" s="45" t="e">
        <f t="shared" si="41"/>
        <v>#REF!</v>
      </c>
      <c r="G1148" s="13"/>
      <c r="H1148" s="1"/>
      <c r="I1148" s="12"/>
    </row>
    <row r="1149" spans="1:9" ht="12.75">
      <c r="A1149" s="37">
        <v>1134</v>
      </c>
      <c r="C1149" s="44" t="e">
        <f t="shared" si="39"/>
        <v>#REF!</v>
      </c>
      <c r="D1149" s="43">
        <v>42</v>
      </c>
      <c r="E1149" s="45" t="e">
        <f t="shared" si="41"/>
        <v>#REF!</v>
      </c>
      <c r="G1149" s="13"/>
      <c r="H1149" s="1"/>
      <c r="I1149" s="12"/>
    </row>
    <row r="1150" spans="1:9" ht="12.75">
      <c r="A1150" s="37">
        <v>1135</v>
      </c>
      <c r="C1150" s="44" t="e">
        <f t="shared" si="39"/>
        <v>#REF!</v>
      </c>
      <c r="D1150" s="43">
        <v>43</v>
      </c>
      <c r="E1150" s="45" t="e">
        <f t="shared" si="41"/>
        <v>#REF!</v>
      </c>
      <c r="G1150" s="13"/>
      <c r="H1150" s="1"/>
      <c r="I1150" s="12"/>
    </row>
    <row r="1151" spans="1:9" ht="12.75">
      <c r="A1151" s="37">
        <v>1136</v>
      </c>
      <c r="C1151" s="44" t="e">
        <f t="shared" si="39"/>
        <v>#REF!</v>
      </c>
      <c r="D1151" s="43">
        <v>44</v>
      </c>
      <c r="E1151" s="45" t="e">
        <f t="shared" si="41"/>
        <v>#REF!</v>
      </c>
      <c r="G1151" s="13"/>
      <c r="H1151" s="1"/>
      <c r="I1151" s="12"/>
    </row>
    <row r="1152" spans="1:9" ht="12.75">
      <c r="A1152" s="37">
        <v>1137</v>
      </c>
      <c r="C1152" s="44" t="e">
        <f t="shared" si="39"/>
        <v>#REF!</v>
      </c>
      <c r="D1152" s="43">
        <v>45</v>
      </c>
      <c r="E1152" s="45" t="e">
        <f t="shared" si="41"/>
        <v>#REF!</v>
      </c>
      <c r="G1152" s="13"/>
      <c r="H1152" s="1"/>
      <c r="I1152" s="12"/>
    </row>
    <row r="1153" spans="1:9" ht="12.75">
      <c r="A1153" s="37">
        <v>1138</v>
      </c>
      <c r="C1153" s="44" t="e">
        <f t="shared" si="39"/>
        <v>#REF!</v>
      </c>
      <c r="D1153" s="43">
        <v>46</v>
      </c>
      <c r="E1153" s="45" t="e">
        <f t="shared" si="41"/>
        <v>#REF!</v>
      </c>
      <c r="G1153" s="13"/>
      <c r="H1153" s="1"/>
      <c r="I1153" s="12"/>
    </row>
    <row r="1154" spans="1:9" ht="12.75">
      <c r="A1154" s="37">
        <v>1139</v>
      </c>
      <c r="C1154" s="44" t="e">
        <f t="shared" si="39"/>
        <v>#REF!</v>
      </c>
      <c r="D1154" s="43">
        <v>47</v>
      </c>
      <c r="E1154" s="45" t="e">
        <f t="shared" si="41"/>
        <v>#REF!</v>
      </c>
      <c r="G1154" s="13"/>
      <c r="H1154" s="1"/>
      <c r="I1154" s="12"/>
    </row>
    <row r="1155" spans="1:9" ht="12.75">
      <c r="A1155" s="37">
        <v>1140</v>
      </c>
      <c r="C1155" s="44" t="e">
        <f t="shared" si="39"/>
        <v>#REF!</v>
      </c>
      <c r="D1155" s="43">
        <v>48</v>
      </c>
      <c r="E1155" s="45" t="e">
        <f t="shared" si="41"/>
        <v>#REF!</v>
      </c>
      <c r="G1155" s="13"/>
      <c r="H1155" s="1"/>
      <c r="I1155" s="12"/>
    </row>
    <row r="1156" spans="1:9" ht="12.75">
      <c r="A1156" s="37">
        <v>1141</v>
      </c>
      <c r="C1156" s="44" t="e">
        <f t="shared" si="39"/>
        <v>#REF!</v>
      </c>
      <c r="D1156" s="43">
        <v>49</v>
      </c>
      <c r="E1156" s="45" t="e">
        <f t="shared" si="41"/>
        <v>#REF!</v>
      </c>
      <c r="G1156" s="13"/>
      <c r="H1156" s="1"/>
      <c r="I1156" s="12"/>
    </row>
    <row r="1157" spans="1:9" ht="12.75">
      <c r="A1157" s="37">
        <v>1142</v>
      </c>
      <c r="C1157" s="44" t="e">
        <f t="shared" si="39"/>
        <v>#REF!</v>
      </c>
      <c r="D1157" s="43">
        <v>50</v>
      </c>
      <c r="E1157" s="45" t="e">
        <f t="shared" si="41"/>
        <v>#REF!</v>
      </c>
      <c r="G1157" s="13"/>
      <c r="H1157" s="1"/>
      <c r="I1157" s="12"/>
    </row>
    <row r="1158" spans="1:9" ht="12.75">
      <c r="A1158" s="37">
        <v>1143</v>
      </c>
      <c r="C1158" s="44" t="e">
        <f t="shared" si="39"/>
        <v>#REF!</v>
      </c>
      <c r="D1158" s="43">
        <v>51</v>
      </c>
      <c r="E1158" s="45" t="e">
        <f t="shared" si="41"/>
        <v>#REF!</v>
      </c>
      <c r="G1158" s="13"/>
      <c r="H1158" s="1"/>
      <c r="I1158" s="12"/>
    </row>
    <row r="1159" spans="1:9" ht="12.75">
      <c r="A1159" s="37">
        <v>1144</v>
      </c>
      <c r="C1159" s="44" t="e">
        <f t="shared" si="39"/>
        <v>#REF!</v>
      </c>
      <c r="D1159" s="43">
        <v>52</v>
      </c>
      <c r="E1159" s="45" t="e">
        <f t="shared" si="41"/>
        <v>#REF!</v>
      </c>
      <c r="G1159" s="13"/>
      <c r="H1159" s="1"/>
      <c r="I1159" s="12"/>
    </row>
    <row r="1160" spans="1:9" ht="12.75">
      <c r="A1160" s="37">
        <v>1145</v>
      </c>
      <c r="B1160" t="str">
        <f>IF(D1160=13,"KING",IF(D1160=12,"QUEEN",IF(D1160=11,"JACK",IF(D1160=1,"ACE",D1160))))</f>
        <v>JACK</v>
      </c>
      <c r="C1160" s="44" t="e">
        <f t="shared" si="39"/>
        <v>#REF!</v>
      </c>
      <c r="D1160" s="41">
        <v>11</v>
      </c>
      <c r="E1160" s="45" t="e">
        <f t="shared" si="41"/>
        <v>#REF!</v>
      </c>
      <c r="G1160" s="13"/>
      <c r="H1160" s="1"/>
      <c r="I1160" s="12"/>
    </row>
    <row r="1161" spans="1:9" ht="12.75">
      <c r="A1161" s="37">
        <v>1146</v>
      </c>
      <c r="B1161">
        <f aca="true" t="shared" si="42" ref="B1161:B1185">IF(D1161=13,"KING",IF(D1161=12,"QUEEN",IF(D1161=11,"JACK",IF(D1161=1,"ACE",D1161))))</f>
        <v>9</v>
      </c>
      <c r="C1161" s="44" t="e">
        <f t="shared" si="39"/>
        <v>#REF!</v>
      </c>
      <c r="D1161" s="41">
        <v>9</v>
      </c>
      <c r="E1161" s="45" t="e">
        <f t="shared" si="41"/>
        <v>#REF!</v>
      </c>
      <c r="G1161" s="13"/>
      <c r="H1161" s="1"/>
      <c r="I1161" s="12"/>
    </row>
    <row r="1162" spans="1:9" ht="12.75">
      <c r="A1162" s="37">
        <v>1147</v>
      </c>
      <c r="B1162">
        <f t="shared" si="42"/>
        <v>4</v>
      </c>
      <c r="C1162" s="44" t="e">
        <f t="shared" si="39"/>
        <v>#REF!</v>
      </c>
      <c r="D1162" s="41">
        <v>4</v>
      </c>
      <c r="E1162" s="45" t="e">
        <f t="shared" si="41"/>
        <v>#REF!</v>
      </c>
      <c r="G1162" s="13"/>
      <c r="H1162" s="1"/>
      <c r="I1162" s="12"/>
    </row>
    <row r="1163" spans="1:9" ht="12.75">
      <c r="A1163" s="37">
        <v>1148</v>
      </c>
      <c r="B1163" t="str">
        <f t="shared" si="42"/>
        <v>ACE</v>
      </c>
      <c r="C1163" s="44" t="e">
        <f t="shared" si="39"/>
        <v>#REF!</v>
      </c>
      <c r="D1163" s="41">
        <v>1</v>
      </c>
      <c r="E1163" s="45" t="e">
        <f t="shared" si="41"/>
        <v>#REF!</v>
      </c>
      <c r="G1163" s="13"/>
      <c r="H1163" s="1"/>
      <c r="I1163" s="12"/>
    </row>
    <row r="1164" spans="1:9" ht="12.75">
      <c r="A1164" s="37">
        <v>1149</v>
      </c>
      <c r="B1164">
        <f t="shared" si="42"/>
        <v>3</v>
      </c>
      <c r="C1164" s="44" t="e">
        <f t="shared" si="39"/>
        <v>#REF!</v>
      </c>
      <c r="D1164" s="41">
        <v>3</v>
      </c>
      <c r="E1164" s="45" t="e">
        <f t="shared" si="41"/>
        <v>#REF!</v>
      </c>
      <c r="G1164" s="13"/>
      <c r="H1164" s="1"/>
      <c r="I1164" s="12"/>
    </row>
    <row r="1165" spans="1:9" ht="12.75">
      <c r="A1165" s="37">
        <v>1150</v>
      </c>
      <c r="B1165">
        <f t="shared" si="42"/>
        <v>5</v>
      </c>
      <c r="C1165" s="44" t="e">
        <f t="shared" si="39"/>
        <v>#REF!</v>
      </c>
      <c r="D1165" s="41">
        <v>5</v>
      </c>
      <c r="E1165" s="45" t="e">
        <f t="shared" si="41"/>
        <v>#REF!</v>
      </c>
      <c r="G1165" s="13"/>
      <c r="H1165" s="1"/>
      <c r="I1165" s="12"/>
    </row>
    <row r="1166" spans="1:9" ht="12.75">
      <c r="A1166" s="37">
        <v>1151</v>
      </c>
      <c r="B1166" t="str">
        <f t="shared" si="42"/>
        <v>QUEEN</v>
      </c>
      <c r="C1166" s="44" t="e">
        <f t="shared" si="39"/>
        <v>#REF!</v>
      </c>
      <c r="D1166" s="41">
        <v>12</v>
      </c>
      <c r="E1166" s="45" t="e">
        <f t="shared" si="41"/>
        <v>#REF!</v>
      </c>
      <c r="G1166" s="13"/>
      <c r="H1166" s="1"/>
      <c r="I1166" s="12"/>
    </row>
    <row r="1167" spans="1:9" ht="12.75">
      <c r="A1167" s="37">
        <v>1152</v>
      </c>
      <c r="B1167">
        <f t="shared" si="42"/>
        <v>2</v>
      </c>
      <c r="C1167" s="44" t="e">
        <f t="shared" si="39"/>
        <v>#REF!</v>
      </c>
      <c r="D1167" s="41">
        <v>2</v>
      </c>
      <c r="E1167" s="45" t="e">
        <f t="shared" si="41"/>
        <v>#REF!</v>
      </c>
      <c r="G1167" s="13"/>
      <c r="H1167" s="1"/>
      <c r="I1167" s="12"/>
    </row>
    <row r="1168" spans="1:9" ht="12.75">
      <c r="A1168" s="37">
        <v>1153</v>
      </c>
      <c r="B1168" t="str">
        <f t="shared" si="42"/>
        <v>KING</v>
      </c>
      <c r="C1168" s="44" t="e">
        <f t="shared" si="39"/>
        <v>#REF!</v>
      </c>
      <c r="D1168" s="41">
        <v>13</v>
      </c>
      <c r="E1168" s="45" t="e">
        <f t="shared" si="41"/>
        <v>#REF!</v>
      </c>
      <c r="G1168" s="13"/>
      <c r="H1168" s="1"/>
      <c r="I1168" s="12"/>
    </row>
    <row r="1169" spans="1:9" ht="12.75">
      <c r="A1169" s="37">
        <v>1154</v>
      </c>
      <c r="B1169">
        <f t="shared" si="42"/>
        <v>7</v>
      </c>
      <c r="C1169" s="44" t="e">
        <f t="shared" si="39"/>
        <v>#REF!</v>
      </c>
      <c r="D1169" s="41">
        <v>7</v>
      </c>
      <c r="E1169" s="45" t="e">
        <f t="shared" si="41"/>
        <v>#REF!</v>
      </c>
      <c r="G1169" s="13"/>
      <c r="H1169" s="1"/>
      <c r="I1169" s="12"/>
    </row>
    <row r="1170" spans="1:9" ht="12.75">
      <c r="A1170" s="37">
        <v>1155</v>
      </c>
      <c r="B1170">
        <f t="shared" si="42"/>
        <v>8</v>
      </c>
      <c r="C1170" s="44" t="e">
        <f t="shared" si="39"/>
        <v>#REF!</v>
      </c>
      <c r="D1170" s="41">
        <v>8</v>
      </c>
      <c r="E1170" s="45" t="e">
        <f t="shared" si="41"/>
        <v>#REF!</v>
      </c>
      <c r="G1170" s="13"/>
      <c r="H1170" s="1"/>
      <c r="I1170" s="12"/>
    </row>
    <row r="1171" spans="1:9" ht="12.75">
      <c r="A1171" s="37">
        <v>1156</v>
      </c>
      <c r="B1171">
        <f t="shared" si="42"/>
        <v>6</v>
      </c>
      <c r="C1171" s="44" t="e">
        <f t="shared" si="39"/>
        <v>#REF!</v>
      </c>
      <c r="D1171" s="41">
        <v>6</v>
      </c>
      <c r="E1171" s="45" t="e">
        <f t="shared" si="41"/>
        <v>#REF!</v>
      </c>
      <c r="G1171" s="13"/>
      <c r="H1171" s="1"/>
      <c r="I1171" s="12"/>
    </row>
    <row r="1172" spans="1:9" ht="12.75">
      <c r="A1172" s="37">
        <v>1157</v>
      </c>
      <c r="B1172">
        <f t="shared" si="42"/>
        <v>10</v>
      </c>
      <c r="C1172" s="44" t="e">
        <f t="shared" si="39"/>
        <v>#REF!</v>
      </c>
      <c r="D1172" s="41">
        <v>10</v>
      </c>
      <c r="E1172" s="45" t="e">
        <f t="shared" si="41"/>
        <v>#REF!</v>
      </c>
      <c r="G1172" s="13"/>
      <c r="H1172" s="1"/>
      <c r="I1172" s="12"/>
    </row>
    <row r="1173" spans="1:9" ht="12.75">
      <c r="A1173" s="37">
        <v>1158</v>
      </c>
      <c r="B1173" s="1" t="str">
        <f t="shared" si="42"/>
        <v>JACK</v>
      </c>
      <c r="C1173" s="44" t="e">
        <f t="shared" si="39"/>
        <v>#REF!</v>
      </c>
      <c r="D1173" s="42">
        <f aca="true" t="shared" si="43" ref="D1173:D1182">D1160</f>
        <v>11</v>
      </c>
      <c r="E1173" s="45" t="e">
        <f t="shared" si="41"/>
        <v>#REF!</v>
      </c>
      <c r="G1173" s="13"/>
      <c r="H1173" s="1"/>
      <c r="I1173" s="12"/>
    </row>
    <row r="1174" spans="1:9" ht="12.75">
      <c r="A1174" s="37">
        <v>1159</v>
      </c>
      <c r="B1174" s="1">
        <f t="shared" si="42"/>
        <v>9</v>
      </c>
      <c r="C1174" s="44" t="e">
        <f t="shared" si="39"/>
        <v>#REF!</v>
      </c>
      <c r="D1174" s="42">
        <f t="shared" si="43"/>
        <v>9</v>
      </c>
      <c r="E1174" s="45" t="e">
        <f t="shared" si="41"/>
        <v>#REF!</v>
      </c>
      <c r="G1174" s="13"/>
      <c r="H1174" s="1"/>
      <c r="I1174" s="12"/>
    </row>
    <row r="1175" spans="1:9" ht="12.75">
      <c r="A1175" s="37">
        <v>1160</v>
      </c>
      <c r="B1175" s="1">
        <f t="shared" si="42"/>
        <v>4</v>
      </c>
      <c r="C1175" s="44" t="e">
        <f t="shared" si="39"/>
        <v>#REF!</v>
      </c>
      <c r="D1175" s="42">
        <f t="shared" si="43"/>
        <v>4</v>
      </c>
      <c r="E1175" s="45" t="e">
        <f t="shared" si="41"/>
        <v>#REF!</v>
      </c>
      <c r="G1175" s="13"/>
      <c r="H1175" s="1"/>
      <c r="I1175" s="12"/>
    </row>
    <row r="1176" spans="1:9" ht="12.75">
      <c r="A1176" s="37">
        <v>1161</v>
      </c>
      <c r="B1176" s="1" t="str">
        <f t="shared" si="42"/>
        <v>ACE</v>
      </c>
      <c r="C1176" s="44" t="e">
        <f t="shared" si="39"/>
        <v>#REF!</v>
      </c>
      <c r="D1176" s="42">
        <f t="shared" si="43"/>
        <v>1</v>
      </c>
      <c r="E1176" s="45" t="e">
        <f t="shared" si="41"/>
        <v>#REF!</v>
      </c>
      <c r="G1176" s="13"/>
      <c r="H1176" s="1"/>
      <c r="I1176" s="12"/>
    </row>
    <row r="1177" spans="1:9" ht="12.75">
      <c r="A1177" s="37">
        <v>1162</v>
      </c>
      <c r="B1177" s="1">
        <f t="shared" si="42"/>
        <v>3</v>
      </c>
      <c r="C1177" s="44" t="e">
        <f t="shared" si="39"/>
        <v>#REF!</v>
      </c>
      <c r="D1177" s="42">
        <f t="shared" si="43"/>
        <v>3</v>
      </c>
      <c r="E1177" s="45" t="e">
        <f t="shared" si="41"/>
        <v>#REF!</v>
      </c>
      <c r="G1177" s="13"/>
      <c r="H1177" s="1"/>
      <c r="I1177" s="12"/>
    </row>
    <row r="1178" spans="1:9" ht="12.75">
      <c r="A1178" s="37">
        <v>1163</v>
      </c>
      <c r="B1178" s="1">
        <f t="shared" si="42"/>
        <v>5</v>
      </c>
      <c r="C1178" s="44" t="e">
        <f t="shared" si="39"/>
        <v>#REF!</v>
      </c>
      <c r="D1178" s="42">
        <f t="shared" si="43"/>
        <v>5</v>
      </c>
      <c r="E1178" s="45" t="e">
        <f t="shared" si="41"/>
        <v>#REF!</v>
      </c>
      <c r="G1178" s="13"/>
      <c r="H1178" s="1"/>
      <c r="I1178" s="12"/>
    </row>
    <row r="1179" spans="1:9" ht="12.75">
      <c r="A1179" s="37">
        <v>1164</v>
      </c>
      <c r="B1179" s="1" t="str">
        <f t="shared" si="42"/>
        <v>QUEEN</v>
      </c>
      <c r="C1179" s="44" t="e">
        <f t="shared" si="39"/>
        <v>#REF!</v>
      </c>
      <c r="D1179" s="42">
        <f t="shared" si="43"/>
        <v>12</v>
      </c>
      <c r="E1179" s="45" t="e">
        <f t="shared" si="41"/>
        <v>#REF!</v>
      </c>
      <c r="G1179" s="13"/>
      <c r="H1179" s="1"/>
      <c r="I1179" s="12"/>
    </row>
    <row r="1180" spans="1:9" ht="12.75">
      <c r="A1180" s="37">
        <v>1165</v>
      </c>
      <c r="B1180" s="1">
        <f t="shared" si="42"/>
        <v>2</v>
      </c>
      <c r="C1180" s="44" t="e">
        <f t="shared" si="39"/>
        <v>#REF!</v>
      </c>
      <c r="D1180" s="42">
        <f t="shared" si="43"/>
        <v>2</v>
      </c>
      <c r="E1180" s="45" t="e">
        <f t="shared" si="41"/>
        <v>#REF!</v>
      </c>
      <c r="G1180" s="13"/>
      <c r="H1180" s="1"/>
      <c r="I1180" s="12"/>
    </row>
    <row r="1181" spans="1:9" ht="12.75">
      <c r="A1181" s="37">
        <v>1166</v>
      </c>
      <c r="B1181" s="1" t="str">
        <f t="shared" si="42"/>
        <v>KING</v>
      </c>
      <c r="C1181" s="44" t="e">
        <f t="shared" si="39"/>
        <v>#REF!</v>
      </c>
      <c r="D1181" s="42">
        <f t="shared" si="43"/>
        <v>13</v>
      </c>
      <c r="E1181" s="45" t="e">
        <f t="shared" si="41"/>
        <v>#REF!</v>
      </c>
      <c r="G1181" s="13"/>
      <c r="H1181" s="1"/>
      <c r="I1181" s="12"/>
    </row>
    <row r="1182" spans="1:9" ht="12.75">
      <c r="A1182" s="37">
        <v>1167</v>
      </c>
      <c r="B1182" s="1">
        <f t="shared" si="42"/>
        <v>7</v>
      </c>
      <c r="C1182" s="44" t="e">
        <f t="shared" si="39"/>
        <v>#REF!</v>
      </c>
      <c r="D1182" s="42">
        <f t="shared" si="43"/>
        <v>7</v>
      </c>
      <c r="E1182" s="45" t="e">
        <f t="shared" si="41"/>
        <v>#REF!</v>
      </c>
      <c r="G1182" s="13"/>
      <c r="H1182" s="1"/>
      <c r="I1182" s="12"/>
    </row>
    <row r="1183" spans="1:9" ht="12.75">
      <c r="A1183" s="37">
        <v>1168</v>
      </c>
      <c r="B1183" s="1">
        <f t="shared" si="42"/>
        <v>8</v>
      </c>
      <c r="C1183" s="44" t="e">
        <f t="shared" si="39"/>
        <v>#REF!</v>
      </c>
      <c r="D1183" s="42">
        <v>8</v>
      </c>
      <c r="E1183" s="45" t="e">
        <f t="shared" si="41"/>
        <v>#REF!</v>
      </c>
      <c r="G1183" s="13"/>
      <c r="H1183" s="1"/>
      <c r="I1183" s="12"/>
    </row>
    <row r="1184" spans="1:9" ht="12.75">
      <c r="A1184" s="37">
        <v>1169</v>
      </c>
      <c r="B1184" s="1">
        <f t="shared" si="42"/>
        <v>6</v>
      </c>
      <c r="C1184" s="44" t="e">
        <f t="shared" si="39"/>
        <v>#REF!</v>
      </c>
      <c r="D1184" s="42">
        <v>6</v>
      </c>
      <c r="E1184" s="45" t="e">
        <f t="shared" si="41"/>
        <v>#REF!</v>
      </c>
      <c r="G1184" s="13"/>
      <c r="H1184" s="1"/>
      <c r="I1184" s="12"/>
    </row>
    <row r="1185" spans="1:9" ht="12.75">
      <c r="A1185" s="37">
        <v>1170</v>
      </c>
      <c r="B1185" s="1">
        <f t="shared" si="42"/>
        <v>10</v>
      </c>
      <c r="C1185" s="44" t="e">
        <f aca="true" t="shared" si="44" ref="C1185:C1248">IF($A$14=13,$C$16,$C$18)</f>
        <v>#REF!</v>
      </c>
      <c r="D1185" s="42">
        <v>10</v>
      </c>
      <c r="E1185" s="45" t="e">
        <f aca="true" t="shared" si="45" ref="E1185:E1248">IF($A$14=13,4,2)</f>
        <v>#REF!</v>
      </c>
      <c r="G1185" s="13"/>
      <c r="H1185" s="1"/>
      <c r="I1185" s="12"/>
    </row>
    <row r="1186" spans="1:9" ht="12.75">
      <c r="A1186" s="37">
        <v>1171</v>
      </c>
      <c r="C1186" s="44" t="e">
        <f t="shared" si="44"/>
        <v>#REF!</v>
      </c>
      <c r="D1186" s="43">
        <v>27</v>
      </c>
      <c r="E1186" s="45" t="e">
        <f t="shared" si="45"/>
        <v>#REF!</v>
      </c>
      <c r="G1186" s="13"/>
      <c r="H1186" s="1"/>
      <c r="I1186" s="12"/>
    </row>
    <row r="1187" spans="1:9" ht="12.75">
      <c r="A1187" s="37">
        <v>1172</v>
      </c>
      <c r="C1187" s="44" t="e">
        <f t="shared" si="44"/>
        <v>#REF!</v>
      </c>
      <c r="D1187" s="43">
        <v>28</v>
      </c>
      <c r="E1187" s="45" t="e">
        <f t="shared" si="45"/>
        <v>#REF!</v>
      </c>
      <c r="G1187" s="13"/>
      <c r="H1187" s="1"/>
      <c r="I1187" s="12"/>
    </row>
    <row r="1188" spans="1:9" ht="12.75">
      <c r="A1188" s="37">
        <v>1173</v>
      </c>
      <c r="C1188" s="44" t="e">
        <f t="shared" si="44"/>
        <v>#REF!</v>
      </c>
      <c r="D1188" s="43">
        <v>29</v>
      </c>
      <c r="E1188" s="45" t="e">
        <f t="shared" si="45"/>
        <v>#REF!</v>
      </c>
      <c r="G1188" s="13"/>
      <c r="H1188" s="1"/>
      <c r="I1188" s="12"/>
    </row>
    <row r="1189" spans="1:9" ht="12.75">
      <c r="A1189" s="37">
        <v>1174</v>
      </c>
      <c r="C1189" s="44" t="e">
        <f t="shared" si="44"/>
        <v>#REF!</v>
      </c>
      <c r="D1189" s="43">
        <v>30</v>
      </c>
      <c r="E1189" s="45" t="e">
        <f t="shared" si="45"/>
        <v>#REF!</v>
      </c>
      <c r="G1189" s="13"/>
      <c r="H1189" s="1"/>
      <c r="I1189" s="12"/>
    </row>
    <row r="1190" spans="1:9" ht="12.75">
      <c r="A1190" s="37">
        <v>1175</v>
      </c>
      <c r="C1190" s="44" t="e">
        <f t="shared" si="44"/>
        <v>#REF!</v>
      </c>
      <c r="D1190" s="43">
        <v>31</v>
      </c>
      <c r="E1190" s="45" t="e">
        <f t="shared" si="45"/>
        <v>#REF!</v>
      </c>
      <c r="G1190" s="13"/>
      <c r="H1190" s="1"/>
      <c r="I1190" s="12"/>
    </row>
    <row r="1191" spans="1:9" ht="12.75">
      <c r="A1191" s="37">
        <v>1176</v>
      </c>
      <c r="C1191" s="44" t="e">
        <f t="shared" si="44"/>
        <v>#REF!</v>
      </c>
      <c r="D1191" s="43">
        <v>32</v>
      </c>
      <c r="E1191" s="45" t="e">
        <f t="shared" si="45"/>
        <v>#REF!</v>
      </c>
      <c r="G1191" s="13"/>
      <c r="H1191" s="1"/>
      <c r="I1191" s="12"/>
    </row>
    <row r="1192" spans="1:9" ht="12.75">
      <c r="A1192" s="37">
        <v>1177</v>
      </c>
      <c r="C1192" s="44" t="e">
        <f t="shared" si="44"/>
        <v>#REF!</v>
      </c>
      <c r="D1192" s="43">
        <v>33</v>
      </c>
      <c r="E1192" s="45" t="e">
        <f t="shared" si="45"/>
        <v>#REF!</v>
      </c>
      <c r="G1192" s="13"/>
      <c r="H1192" s="1"/>
      <c r="I1192" s="12"/>
    </row>
    <row r="1193" spans="1:9" ht="12.75">
      <c r="A1193" s="37">
        <v>1178</v>
      </c>
      <c r="C1193" s="44" t="e">
        <f t="shared" si="44"/>
        <v>#REF!</v>
      </c>
      <c r="D1193" s="43">
        <v>34</v>
      </c>
      <c r="E1193" s="45" t="e">
        <f t="shared" si="45"/>
        <v>#REF!</v>
      </c>
      <c r="G1193" s="13"/>
      <c r="H1193" s="1"/>
      <c r="I1193" s="12"/>
    </row>
    <row r="1194" spans="1:9" ht="12.75">
      <c r="A1194" s="37">
        <v>1179</v>
      </c>
      <c r="C1194" s="44" t="e">
        <f t="shared" si="44"/>
        <v>#REF!</v>
      </c>
      <c r="D1194" s="43">
        <v>35</v>
      </c>
      <c r="E1194" s="45" t="e">
        <f t="shared" si="45"/>
        <v>#REF!</v>
      </c>
      <c r="G1194" s="13"/>
      <c r="H1194" s="1"/>
      <c r="I1194" s="12"/>
    </row>
    <row r="1195" spans="1:9" ht="12.75">
      <c r="A1195" s="37">
        <v>1180</v>
      </c>
      <c r="C1195" s="44" t="e">
        <f t="shared" si="44"/>
        <v>#REF!</v>
      </c>
      <c r="D1195" s="43">
        <v>36</v>
      </c>
      <c r="E1195" s="45" t="e">
        <f t="shared" si="45"/>
        <v>#REF!</v>
      </c>
      <c r="G1195" s="13"/>
      <c r="H1195" s="1"/>
      <c r="I1195" s="12"/>
    </row>
    <row r="1196" spans="1:9" ht="12.75">
      <c r="A1196" s="37">
        <v>1181</v>
      </c>
      <c r="C1196" s="44" t="e">
        <f t="shared" si="44"/>
        <v>#REF!</v>
      </c>
      <c r="D1196" s="43">
        <v>37</v>
      </c>
      <c r="E1196" s="45" t="e">
        <f t="shared" si="45"/>
        <v>#REF!</v>
      </c>
      <c r="G1196" s="13"/>
      <c r="H1196" s="1"/>
      <c r="I1196" s="12"/>
    </row>
    <row r="1197" spans="1:9" ht="12.75">
      <c r="A1197" s="37">
        <v>1182</v>
      </c>
      <c r="C1197" s="44" t="e">
        <f t="shared" si="44"/>
        <v>#REF!</v>
      </c>
      <c r="D1197" s="43">
        <v>38</v>
      </c>
      <c r="E1197" s="45" t="e">
        <f t="shared" si="45"/>
        <v>#REF!</v>
      </c>
      <c r="G1197" s="13"/>
      <c r="H1197" s="1"/>
      <c r="I1197" s="12"/>
    </row>
    <row r="1198" spans="1:9" ht="12.75">
      <c r="A1198" s="37">
        <v>1183</v>
      </c>
      <c r="C1198" s="44" t="e">
        <f t="shared" si="44"/>
        <v>#REF!</v>
      </c>
      <c r="D1198" s="43">
        <v>39</v>
      </c>
      <c r="E1198" s="45" t="e">
        <f t="shared" si="45"/>
        <v>#REF!</v>
      </c>
      <c r="G1198" s="13"/>
      <c r="H1198" s="1"/>
      <c r="I1198" s="12"/>
    </row>
    <row r="1199" spans="1:9" ht="12.75">
      <c r="A1199" s="37">
        <v>1184</v>
      </c>
      <c r="C1199" s="44" t="e">
        <f t="shared" si="44"/>
        <v>#REF!</v>
      </c>
      <c r="D1199" s="43">
        <v>40</v>
      </c>
      <c r="E1199" s="45" t="e">
        <f t="shared" si="45"/>
        <v>#REF!</v>
      </c>
      <c r="G1199" s="13"/>
      <c r="H1199" s="1"/>
      <c r="I1199" s="12"/>
    </row>
    <row r="1200" spans="1:9" ht="12.75">
      <c r="A1200" s="37">
        <v>1185</v>
      </c>
      <c r="C1200" s="44" t="e">
        <f t="shared" si="44"/>
        <v>#REF!</v>
      </c>
      <c r="D1200" s="43">
        <v>41</v>
      </c>
      <c r="E1200" s="45" t="e">
        <f t="shared" si="45"/>
        <v>#REF!</v>
      </c>
      <c r="G1200" s="13"/>
      <c r="H1200" s="1"/>
      <c r="I1200" s="12"/>
    </row>
    <row r="1201" spans="1:9" ht="12.75">
      <c r="A1201" s="37">
        <v>1186</v>
      </c>
      <c r="C1201" s="44" t="e">
        <f t="shared" si="44"/>
        <v>#REF!</v>
      </c>
      <c r="D1201" s="43">
        <v>42</v>
      </c>
      <c r="E1201" s="45" t="e">
        <f t="shared" si="45"/>
        <v>#REF!</v>
      </c>
      <c r="G1201" s="13"/>
      <c r="H1201" s="1"/>
      <c r="I1201" s="12"/>
    </row>
    <row r="1202" spans="1:9" ht="12.75">
      <c r="A1202" s="37">
        <v>1187</v>
      </c>
      <c r="C1202" s="44" t="e">
        <f t="shared" si="44"/>
        <v>#REF!</v>
      </c>
      <c r="D1202" s="43">
        <v>43</v>
      </c>
      <c r="E1202" s="45" t="e">
        <f t="shared" si="45"/>
        <v>#REF!</v>
      </c>
      <c r="G1202" s="13"/>
      <c r="H1202" s="1"/>
      <c r="I1202" s="12"/>
    </row>
    <row r="1203" spans="1:9" ht="12.75">
      <c r="A1203" s="37">
        <v>1188</v>
      </c>
      <c r="C1203" s="44" t="e">
        <f t="shared" si="44"/>
        <v>#REF!</v>
      </c>
      <c r="D1203" s="43">
        <v>44</v>
      </c>
      <c r="E1203" s="45" t="e">
        <f t="shared" si="45"/>
        <v>#REF!</v>
      </c>
      <c r="G1203" s="13"/>
      <c r="H1203" s="1"/>
      <c r="I1203" s="12"/>
    </row>
    <row r="1204" spans="1:9" ht="12.75">
      <c r="A1204" s="37">
        <v>1189</v>
      </c>
      <c r="C1204" s="44" t="e">
        <f t="shared" si="44"/>
        <v>#REF!</v>
      </c>
      <c r="D1204" s="43">
        <v>45</v>
      </c>
      <c r="E1204" s="45" t="e">
        <f t="shared" si="45"/>
        <v>#REF!</v>
      </c>
      <c r="G1204" s="13"/>
      <c r="H1204" s="1"/>
      <c r="I1204" s="12"/>
    </row>
    <row r="1205" spans="1:9" ht="12.75">
      <c r="A1205" s="37">
        <v>1190</v>
      </c>
      <c r="C1205" s="44" t="e">
        <f t="shared" si="44"/>
        <v>#REF!</v>
      </c>
      <c r="D1205" s="43">
        <v>46</v>
      </c>
      <c r="E1205" s="45" t="e">
        <f t="shared" si="45"/>
        <v>#REF!</v>
      </c>
      <c r="G1205" s="13"/>
      <c r="H1205" s="1"/>
      <c r="I1205" s="12"/>
    </row>
    <row r="1206" spans="1:9" ht="12.75">
      <c r="A1206" s="37">
        <v>1191</v>
      </c>
      <c r="C1206" s="44" t="e">
        <f t="shared" si="44"/>
        <v>#REF!</v>
      </c>
      <c r="D1206" s="43">
        <v>47</v>
      </c>
      <c r="E1206" s="45" t="e">
        <f t="shared" si="45"/>
        <v>#REF!</v>
      </c>
      <c r="G1206" s="13"/>
      <c r="H1206" s="1"/>
      <c r="I1206" s="12"/>
    </row>
    <row r="1207" spans="1:9" ht="12.75">
      <c r="A1207" s="37">
        <v>1192</v>
      </c>
      <c r="C1207" s="44" t="e">
        <f t="shared" si="44"/>
        <v>#REF!</v>
      </c>
      <c r="D1207" s="43">
        <v>48</v>
      </c>
      <c r="E1207" s="45" t="e">
        <f t="shared" si="45"/>
        <v>#REF!</v>
      </c>
      <c r="G1207" s="13"/>
      <c r="H1207" s="1"/>
      <c r="I1207" s="12"/>
    </row>
    <row r="1208" spans="1:9" ht="12.75">
      <c r="A1208" s="37">
        <v>1193</v>
      </c>
      <c r="C1208" s="44" t="e">
        <f t="shared" si="44"/>
        <v>#REF!</v>
      </c>
      <c r="D1208" s="43">
        <v>49</v>
      </c>
      <c r="E1208" s="45" t="e">
        <f t="shared" si="45"/>
        <v>#REF!</v>
      </c>
      <c r="G1208" s="13"/>
      <c r="H1208" s="1"/>
      <c r="I1208" s="12"/>
    </row>
    <row r="1209" spans="1:9" ht="12.75">
      <c r="A1209" s="37">
        <v>1194</v>
      </c>
      <c r="C1209" s="44" t="e">
        <f t="shared" si="44"/>
        <v>#REF!</v>
      </c>
      <c r="D1209" s="43">
        <v>50</v>
      </c>
      <c r="E1209" s="45" t="e">
        <f t="shared" si="45"/>
        <v>#REF!</v>
      </c>
      <c r="G1209" s="13"/>
      <c r="H1209" s="1"/>
      <c r="I1209" s="12"/>
    </row>
    <row r="1210" spans="1:9" ht="12.75">
      <c r="A1210" s="37">
        <v>1195</v>
      </c>
      <c r="C1210" s="44" t="e">
        <f t="shared" si="44"/>
        <v>#REF!</v>
      </c>
      <c r="D1210" s="43">
        <v>51</v>
      </c>
      <c r="E1210" s="45" t="e">
        <f t="shared" si="45"/>
        <v>#REF!</v>
      </c>
      <c r="G1210" s="13"/>
      <c r="H1210" s="1"/>
      <c r="I1210" s="12"/>
    </row>
    <row r="1211" spans="1:9" ht="12.75">
      <c r="A1211" s="37">
        <v>1196</v>
      </c>
      <c r="C1211" s="44" t="e">
        <f t="shared" si="44"/>
        <v>#REF!</v>
      </c>
      <c r="D1211" s="43">
        <v>52</v>
      </c>
      <c r="E1211" s="45" t="e">
        <f t="shared" si="45"/>
        <v>#REF!</v>
      </c>
      <c r="G1211" s="13"/>
      <c r="H1211" s="1"/>
      <c r="I1211" s="12"/>
    </row>
    <row r="1212" spans="1:9" ht="12.75">
      <c r="A1212" s="37">
        <v>1197</v>
      </c>
      <c r="B1212">
        <f>IF(D1212=13,"KING",IF(D1212=12,"QUEEN",IF(D1212=11,"JACK",IF(D1212=1,"ACE",D1212))))</f>
        <v>2</v>
      </c>
      <c r="C1212" s="44" t="e">
        <f t="shared" si="44"/>
        <v>#REF!</v>
      </c>
      <c r="D1212" s="41">
        <v>2</v>
      </c>
      <c r="E1212" s="45" t="e">
        <f t="shared" si="45"/>
        <v>#REF!</v>
      </c>
      <c r="G1212" s="13"/>
      <c r="H1212" s="1"/>
      <c r="I1212" s="12"/>
    </row>
    <row r="1213" spans="1:9" ht="12.75">
      <c r="A1213" s="37">
        <v>1198</v>
      </c>
      <c r="B1213" t="str">
        <f aca="true" t="shared" si="46" ref="B1213:B1237">IF(D1213=13,"KING",IF(D1213=12,"QUEEN",IF(D1213=11,"JACK",IF(D1213=1,"ACE",D1213))))</f>
        <v>QUEEN</v>
      </c>
      <c r="C1213" s="44" t="e">
        <f t="shared" si="44"/>
        <v>#REF!</v>
      </c>
      <c r="D1213" s="41">
        <v>12</v>
      </c>
      <c r="E1213" s="45" t="e">
        <f t="shared" si="45"/>
        <v>#REF!</v>
      </c>
      <c r="G1213" s="13"/>
      <c r="H1213" s="1"/>
      <c r="I1213" s="12"/>
    </row>
    <row r="1214" spans="1:9" ht="12.75">
      <c r="A1214" s="37">
        <v>1199</v>
      </c>
      <c r="B1214">
        <f t="shared" si="46"/>
        <v>4</v>
      </c>
      <c r="C1214" s="44" t="e">
        <f t="shared" si="44"/>
        <v>#REF!</v>
      </c>
      <c r="D1214" s="41">
        <v>4</v>
      </c>
      <c r="E1214" s="45" t="e">
        <f t="shared" si="45"/>
        <v>#REF!</v>
      </c>
      <c r="G1214" s="13"/>
      <c r="H1214" s="1"/>
      <c r="I1214" s="12"/>
    </row>
    <row r="1215" spans="1:9" ht="12.75">
      <c r="A1215" s="37">
        <v>1200</v>
      </c>
      <c r="B1215" t="str">
        <f t="shared" si="46"/>
        <v>ACE</v>
      </c>
      <c r="C1215" s="44" t="e">
        <f t="shared" si="44"/>
        <v>#REF!</v>
      </c>
      <c r="D1215" s="41">
        <v>1</v>
      </c>
      <c r="E1215" s="45" t="e">
        <f t="shared" si="45"/>
        <v>#REF!</v>
      </c>
      <c r="G1215" s="13"/>
      <c r="H1215" s="1"/>
      <c r="I1215" s="12"/>
    </row>
    <row r="1216" spans="1:9" ht="12.75">
      <c r="A1216" s="37">
        <v>1201</v>
      </c>
      <c r="B1216">
        <f t="shared" si="46"/>
        <v>8</v>
      </c>
      <c r="C1216" s="44" t="e">
        <f t="shared" si="44"/>
        <v>#REF!</v>
      </c>
      <c r="D1216" s="41">
        <v>8</v>
      </c>
      <c r="E1216" s="45" t="e">
        <f t="shared" si="45"/>
        <v>#REF!</v>
      </c>
      <c r="G1216" s="13"/>
      <c r="H1216" s="1"/>
      <c r="I1216" s="12"/>
    </row>
    <row r="1217" spans="1:9" ht="12.75">
      <c r="A1217" s="37">
        <v>1202</v>
      </c>
      <c r="B1217">
        <f t="shared" si="46"/>
        <v>7</v>
      </c>
      <c r="C1217" s="44" t="e">
        <f t="shared" si="44"/>
        <v>#REF!</v>
      </c>
      <c r="D1217" s="41">
        <v>7</v>
      </c>
      <c r="E1217" s="45" t="e">
        <f t="shared" si="45"/>
        <v>#REF!</v>
      </c>
      <c r="G1217" s="13"/>
      <c r="H1217" s="1"/>
      <c r="I1217" s="12"/>
    </row>
    <row r="1218" spans="1:9" ht="12.75">
      <c r="A1218" s="37">
        <v>1203</v>
      </c>
      <c r="B1218" t="str">
        <f t="shared" si="46"/>
        <v>JACK</v>
      </c>
      <c r="C1218" s="44" t="e">
        <f t="shared" si="44"/>
        <v>#REF!</v>
      </c>
      <c r="D1218" s="41">
        <v>11</v>
      </c>
      <c r="E1218" s="45" t="e">
        <f t="shared" si="45"/>
        <v>#REF!</v>
      </c>
      <c r="G1218" s="13"/>
      <c r="H1218" s="1"/>
      <c r="I1218" s="12"/>
    </row>
    <row r="1219" spans="1:9" ht="12.75">
      <c r="A1219" s="37">
        <v>1204</v>
      </c>
      <c r="B1219">
        <f t="shared" si="46"/>
        <v>3</v>
      </c>
      <c r="C1219" s="44" t="e">
        <f t="shared" si="44"/>
        <v>#REF!</v>
      </c>
      <c r="D1219" s="41">
        <v>3</v>
      </c>
      <c r="E1219" s="45" t="e">
        <f t="shared" si="45"/>
        <v>#REF!</v>
      </c>
      <c r="G1219" s="13"/>
      <c r="H1219" s="1"/>
      <c r="I1219" s="12"/>
    </row>
    <row r="1220" spans="1:9" ht="12.75">
      <c r="A1220" s="37">
        <v>1205</v>
      </c>
      <c r="B1220">
        <f t="shared" si="46"/>
        <v>6</v>
      </c>
      <c r="C1220" s="44" t="e">
        <f t="shared" si="44"/>
        <v>#REF!</v>
      </c>
      <c r="D1220" s="41">
        <v>6</v>
      </c>
      <c r="E1220" s="45" t="e">
        <f t="shared" si="45"/>
        <v>#REF!</v>
      </c>
      <c r="G1220" s="13"/>
      <c r="H1220" s="1"/>
      <c r="I1220" s="12"/>
    </row>
    <row r="1221" spans="1:9" ht="12.75">
      <c r="A1221" s="37">
        <v>1206</v>
      </c>
      <c r="B1221">
        <f t="shared" si="46"/>
        <v>5</v>
      </c>
      <c r="C1221" s="44" t="e">
        <f t="shared" si="44"/>
        <v>#REF!</v>
      </c>
      <c r="D1221" s="41">
        <v>5</v>
      </c>
      <c r="E1221" s="45" t="e">
        <f t="shared" si="45"/>
        <v>#REF!</v>
      </c>
      <c r="G1221" s="13"/>
      <c r="H1221" s="1"/>
      <c r="I1221" s="12"/>
    </row>
    <row r="1222" spans="1:9" ht="12.75">
      <c r="A1222" s="37">
        <v>1207</v>
      </c>
      <c r="B1222">
        <f t="shared" si="46"/>
        <v>9</v>
      </c>
      <c r="C1222" s="44" t="e">
        <f t="shared" si="44"/>
        <v>#REF!</v>
      </c>
      <c r="D1222" s="41">
        <v>9</v>
      </c>
      <c r="E1222" s="45" t="e">
        <f t="shared" si="45"/>
        <v>#REF!</v>
      </c>
      <c r="G1222" s="13"/>
      <c r="H1222" s="1"/>
      <c r="I1222" s="12"/>
    </row>
    <row r="1223" spans="1:9" ht="12.75">
      <c r="A1223" s="37">
        <v>1208</v>
      </c>
      <c r="B1223">
        <f t="shared" si="46"/>
        <v>10</v>
      </c>
      <c r="C1223" s="44" t="e">
        <f t="shared" si="44"/>
        <v>#REF!</v>
      </c>
      <c r="D1223" s="41">
        <v>10</v>
      </c>
      <c r="E1223" s="45" t="e">
        <f t="shared" si="45"/>
        <v>#REF!</v>
      </c>
      <c r="G1223" s="13"/>
      <c r="H1223" s="1"/>
      <c r="I1223" s="12"/>
    </row>
    <row r="1224" spans="1:9" ht="12.75">
      <c r="A1224" s="37">
        <v>1209</v>
      </c>
      <c r="B1224" t="str">
        <f t="shared" si="46"/>
        <v>KING</v>
      </c>
      <c r="C1224" s="44" t="e">
        <f t="shared" si="44"/>
        <v>#REF!</v>
      </c>
      <c r="D1224" s="41">
        <v>13</v>
      </c>
      <c r="E1224" s="45" t="e">
        <f t="shared" si="45"/>
        <v>#REF!</v>
      </c>
      <c r="G1224" s="13"/>
      <c r="H1224" s="1"/>
      <c r="I1224" s="12"/>
    </row>
    <row r="1225" spans="1:9" ht="12.75">
      <c r="A1225" s="37">
        <v>1210</v>
      </c>
      <c r="B1225" s="1">
        <f t="shared" si="46"/>
        <v>2</v>
      </c>
      <c r="C1225" s="44" t="e">
        <f t="shared" si="44"/>
        <v>#REF!</v>
      </c>
      <c r="D1225" s="42">
        <f aca="true" t="shared" si="47" ref="D1225:D1234">D1212</f>
        <v>2</v>
      </c>
      <c r="E1225" s="45" t="e">
        <f t="shared" si="45"/>
        <v>#REF!</v>
      </c>
      <c r="G1225" s="13"/>
      <c r="H1225" s="1"/>
      <c r="I1225" s="12"/>
    </row>
    <row r="1226" spans="1:9" ht="12.75">
      <c r="A1226" s="37">
        <v>1211</v>
      </c>
      <c r="B1226" s="1" t="str">
        <f t="shared" si="46"/>
        <v>QUEEN</v>
      </c>
      <c r="C1226" s="44" t="e">
        <f t="shared" si="44"/>
        <v>#REF!</v>
      </c>
      <c r="D1226" s="42">
        <f t="shared" si="47"/>
        <v>12</v>
      </c>
      <c r="E1226" s="45" t="e">
        <f t="shared" si="45"/>
        <v>#REF!</v>
      </c>
      <c r="G1226" s="13"/>
      <c r="H1226" s="1"/>
      <c r="I1226" s="12"/>
    </row>
    <row r="1227" spans="1:9" ht="12.75">
      <c r="A1227" s="37">
        <v>1212</v>
      </c>
      <c r="B1227" s="1">
        <f t="shared" si="46"/>
        <v>4</v>
      </c>
      <c r="C1227" s="44" t="e">
        <f t="shared" si="44"/>
        <v>#REF!</v>
      </c>
      <c r="D1227" s="42">
        <f t="shared" si="47"/>
        <v>4</v>
      </c>
      <c r="E1227" s="45" t="e">
        <f t="shared" si="45"/>
        <v>#REF!</v>
      </c>
      <c r="G1227" s="13"/>
      <c r="H1227" s="1"/>
      <c r="I1227" s="12"/>
    </row>
    <row r="1228" spans="1:9" ht="12.75">
      <c r="A1228" s="37">
        <v>1213</v>
      </c>
      <c r="B1228" s="1" t="str">
        <f t="shared" si="46"/>
        <v>ACE</v>
      </c>
      <c r="C1228" s="44" t="e">
        <f t="shared" si="44"/>
        <v>#REF!</v>
      </c>
      <c r="D1228" s="42">
        <f t="shared" si="47"/>
        <v>1</v>
      </c>
      <c r="E1228" s="45" t="e">
        <f t="shared" si="45"/>
        <v>#REF!</v>
      </c>
      <c r="G1228" s="13"/>
      <c r="H1228" s="1"/>
      <c r="I1228" s="12"/>
    </row>
    <row r="1229" spans="1:9" ht="12.75">
      <c r="A1229" s="37">
        <v>1214</v>
      </c>
      <c r="B1229" s="1">
        <f t="shared" si="46"/>
        <v>8</v>
      </c>
      <c r="C1229" s="44" t="e">
        <f t="shared" si="44"/>
        <v>#REF!</v>
      </c>
      <c r="D1229" s="42">
        <f t="shared" si="47"/>
        <v>8</v>
      </c>
      <c r="E1229" s="45" t="e">
        <f t="shared" si="45"/>
        <v>#REF!</v>
      </c>
      <c r="G1229" s="13"/>
      <c r="H1229" s="1"/>
      <c r="I1229" s="12"/>
    </row>
    <row r="1230" spans="1:9" ht="12.75">
      <c r="A1230" s="37">
        <v>1215</v>
      </c>
      <c r="B1230" s="1">
        <f t="shared" si="46"/>
        <v>7</v>
      </c>
      <c r="C1230" s="44" t="e">
        <f t="shared" si="44"/>
        <v>#REF!</v>
      </c>
      <c r="D1230" s="42">
        <f t="shared" si="47"/>
        <v>7</v>
      </c>
      <c r="E1230" s="45" t="e">
        <f t="shared" si="45"/>
        <v>#REF!</v>
      </c>
      <c r="G1230" s="13"/>
      <c r="H1230" s="1"/>
      <c r="I1230" s="12"/>
    </row>
    <row r="1231" spans="1:9" ht="12.75">
      <c r="A1231" s="37">
        <v>1216</v>
      </c>
      <c r="B1231" s="1" t="str">
        <f t="shared" si="46"/>
        <v>JACK</v>
      </c>
      <c r="C1231" s="44" t="e">
        <f t="shared" si="44"/>
        <v>#REF!</v>
      </c>
      <c r="D1231" s="42">
        <f t="shared" si="47"/>
        <v>11</v>
      </c>
      <c r="E1231" s="45" t="e">
        <f t="shared" si="45"/>
        <v>#REF!</v>
      </c>
      <c r="G1231" s="13"/>
      <c r="H1231" s="1"/>
      <c r="I1231" s="12"/>
    </row>
    <row r="1232" spans="1:9" ht="12.75">
      <c r="A1232" s="37">
        <v>1217</v>
      </c>
      <c r="B1232" s="1">
        <f t="shared" si="46"/>
        <v>3</v>
      </c>
      <c r="C1232" s="44" t="e">
        <f t="shared" si="44"/>
        <v>#REF!</v>
      </c>
      <c r="D1232" s="42">
        <f t="shared" si="47"/>
        <v>3</v>
      </c>
      <c r="E1232" s="45" t="e">
        <f t="shared" si="45"/>
        <v>#REF!</v>
      </c>
      <c r="G1232" s="13"/>
      <c r="H1232" s="1"/>
      <c r="I1232" s="12"/>
    </row>
    <row r="1233" spans="1:9" ht="12.75">
      <c r="A1233" s="37">
        <v>1218</v>
      </c>
      <c r="B1233" s="1">
        <f t="shared" si="46"/>
        <v>6</v>
      </c>
      <c r="C1233" s="44" t="e">
        <f t="shared" si="44"/>
        <v>#REF!</v>
      </c>
      <c r="D1233" s="42">
        <f t="shared" si="47"/>
        <v>6</v>
      </c>
      <c r="E1233" s="45" t="e">
        <f t="shared" si="45"/>
        <v>#REF!</v>
      </c>
      <c r="G1233" s="13"/>
      <c r="H1233" s="1"/>
      <c r="I1233" s="12"/>
    </row>
    <row r="1234" spans="1:9" ht="12.75">
      <c r="A1234" s="37">
        <v>1219</v>
      </c>
      <c r="B1234" s="1">
        <f t="shared" si="46"/>
        <v>5</v>
      </c>
      <c r="C1234" s="44" t="e">
        <f t="shared" si="44"/>
        <v>#REF!</v>
      </c>
      <c r="D1234" s="42">
        <f t="shared" si="47"/>
        <v>5</v>
      </c>
      <c r="E1234" s="45" t="e">
        <f t="shared" si="45"/>
        <v>#REF!</v>
      </c>
      <c r="G1234" s="13"/>
      <c r="H1234" s="1"/>
      <c r="I1234" s="12"/>
    </row>
    <row r="1235" spans="1:9" ht="12.75">
      <c r="A1235" s="37">
        <v>1220</v>
      </c>
      <c r="B1235" s="1">
        <f t="shared" si="46"/>
        <v>9</v>
      </c>
      <c r="C1235" s="44" t="e">
        <f t="shared" si="44"/>
        <v>#REF!</v>
      </c>
      <c r="D1235" s="42">
        <v>9</v>
      </c>
      <c r="E1235" s="45" t="e">
        <f t="shared" si="45"/>
        <v>#REF!</v>
      </c>
      <c r="G1235" s="13"/>
      <c r="H1235" s="1"/>
      <c r="I1235" s="12"/>
    </row>
    <row r="1236" spans="1:9" ht="12.75">
      <c r="A1236" s="37">
        <v>1221</v>
      </c>
      <c r="B1236" s="1">
        <f t="shared" si="46"/>
        <v>10</v>
      </c>
      <c r="C1236" s="44" t="e">
        <f t="shared" si="44"/>
        <v>#REF!</v>
      </c>
      <c r="D1236" s="42">
        <v>10</v>
      </c>
      <c r="E1236" s="45" t="e">
        <f t="shared" si="45"/>
        <v>#REF!</v>
      </c>
      <c r="G1236" s="13"/>
      <c r="H1236" s="1"/>
      <c r="I1236" s="12"/>
    </row>
    <row r="1237" spans="1:9" ht="12.75">
      <c r="A1237" s="37">
        <v>1222</v>
      </c>
      <c r="B1237" s="1" t="str">
        <f t="shared" si="46"/>
        <v>KING</v>
      </c>
      <c r="C1237" s="44" t="e">
        <f t="shared" si="44"/>
        <v>#REF!</v>
      </c>
      <c r="D1237" s="42">
        <v>13</v>
      </c>
      <c r="E1237" s="45" t="e">
        <f t="shared" si="45"/>
        <v>#REF!</v>
      </c>
      <c r="G1237" s="13"/>
      <c r="H1237" s="1"/>
      <c r="I1237" s="12"/>
    </row>
    <row r="1238" spans="1:9" ht="12.75">
      <c r="A1238" s="37">
        <v>1223</v>
      </c>
      <c r="C1238" s="44" t="e">
        <f t="shared" si="44"/>
        <v>#REF!</v>
      </c>
      <c r="D1238" s="43">
        <v>27</v>
      </c>
      <c r="E1238" s="45" t="e">
        <f t="shared" si="45"/>
        <v>#REF!</v>
      </c>
      <c r="G1238" s="13"/>
      <c r="H1238" s="1"/>
      <c r="I1238" s="12"/>
    </row>
    <row r="1239" spans="1:9" ht="12.75">
      <c r="A1239" s="37">
        <v>1224</v>
      </c>
      <c r="C1239" s="44" t="e">
        <f t="shared" si="44"/>
        <v>#REF!</v>
      </c>
      <c r="D1239" s="43">
        <v>28</v>
      </c>
      <c r="E1239" s="45" t="e">
        <f t="shared" si="45"/>
        <v>#REF!</v>
      </c>
      <c r="G1239" s="13"/>
      <c r="H1239" s="1"/>
      <c r="I1239" s="12"/>
    </row>
    <row r="1240" spans="1:9" ht="12.75">
      <c r="A1240" s="37">
        <v>1225</v>
      </c>
      <c r="C1240" s="44" t="e">
        <f t="shared" si="44"/>
        <v>#REF!</v>
      </c>
      <c r="D1240" s="43">
        <v>29</v>
      </c>
      <c r="E1240" s="45" t="e">
        <f t="shared" si="45"/>
        <v>#REF!</v>
      </c>
      <c r="G1240" s="13"/>
      <c r="H1240" s="1"/>
      <c r="I1240" s="12"/>
    </row>
    <row r="1241" spans="1:9" ht="12.75">
      <c r="A1241" s="37">
        <v>1226</v>
      </c>
      <c r="C1241" s="44" t="e">
        <f t="shared" si="44"/>
        <v>#REF!</v>
      </c>
      <c r="D1241" s="43">
        <v>30</v>
      </c>
      <c r="E1241" s="45" t="e">
        <f t="shared" si="45"/>
        <v>#REF!</v>
      </c>
      <c r="G1241" s="13"/>
      <c r="H1241" s="1"/>
      <c r="I1241" s="12"/>
    </row>
    <row r="1242" spans="1:9" ht="12.75">
      <c r="A1242" s="37">
        <v>1227</v>
      </c>
      <c r="C1242" s="44" t="e">
        <f t="shared" si="44"/>
        <v>#REF!</v>
      </c>
      <c r="D1242" s="43">
        <v>31</v>
      </c>
      <c r="E1242" s="45" t="e">
        <f t="shared" si="45"/>
        <v>#REF!</v>
      </c>
      <c r="G1242" s="13"/>
      <c r="H1242" s="1"/>
      <c r="I1242" s="12"/>
    </row>
    <row r="1243" spans="1:9" ht="12.75">
      <c r="A1243" s="37">
        <v>1228</v>
      </c>
      <c r="C1243" s="44" t="e">
        <f t="shared" si="44"/>
        <v>#REF!</v>
      </c>
      <c r="D1243" s="43">
        <v>32</v>
      </c>
      <c r="E1243" s="45" t="e">
        <f t="shared" si="45"/>
        <v>#REF!</v>
      </c>
      <c r="G1243" s="13"/>
      <c r="H1243" s="1"/>
      <c r="I1243" s="12"/>
    </row>
    <row r="1244" spans="1:9" ht="12.75">
      <c r="A1244" s="37">
        <v>1229</v>
      </c>
      <c r="C1244" s="44" t="e">
        <f t="shared" si="44"/>
        <v>#REF!</v>
      </c>
      <c r="D1244" s="43">
        <v>33</v>
      </c>
      <c r="E1244" s="45" t="e">
        <f t="shared" si="45"/>
        <v>#REF!</v>
      </c>
      <c r="G1244" s="13"/>
      <c r="H1244" s="1"/>
      <c r="I1244" s="12"/>
    </row>
    <row r="1245" spans="1:9" ht="12.75">
      <c r="A1245" s="37">
        <v>1230</v>
      </c>
      <c r="C1245" s="44" t="e">
        <f t="shared" si="44"/>
        <v>#REF!</v>
      </c>
      <c r="D1245" s="43">
        <v>34</v>
      </c>
      <c r="E1245" s="45" t="e">
        <f t="shared" si="45"/>
        <v>#REF!</v>
      </c>
      <c r="G1245" s="13"/>
      <c r="H1245" s="1"/>
      <c r="I1245" s="12"/>
    </row>
    <row r="1246" spans="1:9" ht="12.75">
      <c r="A1246" s="37">
        <v>1231</v>
      </c>
      <c r="C1246" s="44" t="e">
        <f t="shared" si="44"/>
        <v>#REF!</v>
      </c>
      <c r="D1246" s="43">
        <v>35</v>
      </c>
      <c r="E1246" s="45" t="e">
        <f t="shared" si="45"/>
        <v>#REF!</v>
      </c>
      <c r="G1246" s="13"/>
      <c r="H1246" s="1"/>
      <c r="I1246" s="12"/>
    </row>
    <row r="1247" spans="1:9" ht="12.75">
      <c r="A1247" s="37">
        <v>1232</v>
      </c>
      <c r="C1247" s="44" t="e">
        <f t="shared" si="44"/>
        <v>#REF!</v>
      </c>
      <c r="D1247" s="43">
        <v>36</v>
      </c>
      <c r="E1247" s="45" t="e">
        <f t="shared" si="45"/>
        <v>#REF!</v>
      </c>
      <c r="G1247" s="13"/>
      <c r="H1247" s="1"/>
      <c r="I1247" s="12"/>
    </row>
    <row r="1248" spans="1:9" ht="12.75">
      <c r="A1248" s="37">
        <v>1233</v>
      </c>
      <c r="C1248" s="44" t="e">
        <f t="shared" si="44"/>
        <v>#REF!</v>
      </c>
      <c r="D1248" s="43">
        <v>37</v>
      </c>
      <c r="E1248" s="45" t="e">
        <f t="shared" si="45"/>
        <v>#REF!</v>
      </c>
      <c r="G1248" s="13"/>
      <c r="H1248" s="1"/>
      <c r="I1248" s="12"/>
    </row>
    <row r="1249" spans="1:9" ht="12.75">
      <c r="A1249" s="37">
        <v>1234</v>
      </c>
      <c r="C1249" s="44" t="e">
        <f aca="true" t="shared" si="48" ref="C1249:C1312">IF($A$14=13,$C$16,$C$18)</f>
        <v>#REF!</v>
      </c>
      <c r="D1249" s="43">
        <v>38</v>
      </c>
      <c r="E1249" s="45" t="e">
        <f aca="true" t="shared" si="49" ref="E1249:E1312">IF($A$14=13,4,2)</f>
        <v>#REF!</v>
      </c>
      <c r="G1249" s="13"/>
      <c r="H1249" s="1"/>
      <c r="I1249" s="12"/>
    </row>
    <row r="1250" spans="1:9" ht="12.75">
      <c r="A1250" s="37">
        <v>1235</v>
      </c>
      <c r="C1250" s="44" t="e">
        <f t="shared" si="48"/>
        <v>#REF!</v>
      </c>
      <c r="D1250" s="43">
        <v>39</v>
      </c>
      <c r="E1250" s="45" t="e">
        <f t="shared" si="49"/>
        <v>#REF!</v>
      </c>
      <c r="G1250" s="13"/>
      <c r="H1250" s="1"/>
      <c r="I1250" s="12"/>
    </row>
    <row r="1251" spans="1:9" ht="12.75">
      <c r="A1251" s="37">
        <v>1236</v>
      </c>
      <c r="C1251" s="44" t="e">
        <f t="shared" si="48"/>
        <v>#REF!</v>
      </c>
      <c r="D1251" s="43">
        <v>40</v>
      </c>
      <c r="E1251" s="45" t="e">
        <f t="shared" si="49"/>
        <v>#REF!</v>
      </c>
      <c r="G1251" s="13"/>
      <c r="H1251" s="1"/>
      <c r="I1251" s="12"/>
    </row>
    <row r="1252" spans="1:9" ht="12.75">
      <c r="A1252" s="37">
        <v>1237</v>
      </c>
      <c r="C1252" s="44" t="e">
        <f t="shared" si="48"/>
        <v>#REF!</v>
      </c>
      <c r="D1252" s="43">
        <v>41</v>
      </c>
      <c r="E1252" s="45" t="e">
        <f t="shared" si="49"/>
        <v>#REF!</v>
      </c>
      <c r="G1252" s="13"/>
      <c r="H1252" s="1"/>
      <c r="I1252" s="12"/>
    </row>
    <row r="1253" spans="1:9" ht="12.75">
      <c r="A1253" s="37">
        <v>1238</v>
      </c>
      <c r="C1253" s="44" t="e">
        <f t="shared" si="48"/>
        <v>#REF!</v>
      </c>
      <c r="D1253" s="43">
        <v>42</v>
      </c>
      <c r="E1253" s="45" t="e">
        <f t="shared" si="49"/>
        <v>#REF!</v>
      </c>
      <c r="G1253" s="13"/>
      <c r="H1253" s="1"/>
      <c r="I1253" s="12"/>
    </row>
    <row r="1254" spans="1:9" ht="12.75">
      <c r="A1254" s="37">
        <v>1239</v>
      </c>
      <c r="C1254" s="44" t="e">
        <f t="shared" si="48"/>
        <v>#REF!</v>
      </c>
      <c r="D1254" s="43">
        <v>43</v>
      </c>
      <c r="E1254" s="45" t="e">
        <f t="shared" si="49"/>
        <v>#REF!</v>
      </c>
      <c r="G1254" s="13"/>
      <c r="H1254" s="1"/>
      <c r="I1254" s="12"/>
    </row>
    <row r="1255" spans="1:9" ht="12.75">
      <c r="A1255" s="37">
        <v>1240</v>
      </c>
      <c r="C1255" s="44" t="e">
        <f t="shared" si="48"/>
        <v>#REF!</v>
      </c>
      <c r="D1255" s="43">
        <v>44</v>
      </c>
      <c r="E1255" s="45" t="e">
        <f t="shared" si="49"/>
        <v>#REF!</v>
      </c>
      <c r="G1255" s="13"/>
      <c r="H1255" s="1"/>
      <c r="I1255" s="12"/>
    </row>
    <row r="1256" spans="1:9" ht="12.75">
      <c r="A1256" s="37">
        <v>1241</v>
      </c>
      <c r="C1256" s="44" t="e">
        <f t="shared" si="48"/>
        <v>#REF!</v>
      </c>
      <c r="D1256" s="43">
        <v>45</v>
      </c>
      <c r="E1256" s="45" t="e">
        <f t="shared" si="49"/>
        <v>#REF!</v>
      </c>
      <c r="G1256" s="13"/>
      <c r="H1256" s="1"/>
      <c r="I1256" s="12"/>
    </row>
    <row r="1257" spans="1:9" ht="12.75">
      <c r="A1257" s="37">
        <v>1242</v>
      </c>
      <c r="C1257" s="44" t="e">
        <f t="shared" si="48"/>
        <v>#REF!</v>
      </c>
      <c r="D1257" s="43">
        <v>46</v>
      </c>
      <c r="E1257" s="45" t="e">
        <f t="shared" si="49"/>
        <v>#REF!</v>
      </c>
      <c r="G1257" s="13"/>
      <c r="H1257" s="1"/>
      <c r="I1257" s="12"/>
    </row>
    <row r="1258" spans="1:9" ht="12.75">
      <c r="A1258" s="37">
        <v>1243</v>
      </c>
      <c r="C1258" s="44" t="e">
        <f t="shared" si="48"/>
        <v>#REF!</v>
      </c>
      <c r="D1258" s="43">
        <v>47</v>
      </c>
      <c r="E1258" s="45" t="e">
        <f t="shared" si="49"/>
        <v>#REF!</v>
      </c>
      <c r="G1258" s="13"/>
      <c r="H1258" s="1"/>
      <c r="I1258" s="12"/>
    </row>
    <row r="1259" spans="1:9" ht="12.75">
      <c r="A1259" s="37">
        <v>1244</v>
      </c>
      <c r="C1259" s="44" t="e">
        <f t="shared" si="48"/>
        <v>#REF!</v>
      </c>
      <c r="D1259" s="43">
        <v>48</v>
      </c>
      <c r="E1259" s="45" t="e">
        <f t="shared" si="49"/>
        <v>#REF!</v>
      </c>
      <c r="G1259" s="13"/>
      <c r="H1259" s="1"/>
      <c r="I1259" s="12"/>
    </row>
    <row r="1260" spans="1:9" ht="12.75">
      <c r="A1260" s="37">
        <v>1245</v>
      </c>
      <c r="C1260" s="44" t="e">
        <f t="shared" si="48"/>
        <v>#REF!</v>
      </c>
      <c r="D1260" s="43">
        <v>49</v>
      </c>
      <c r="E1260" s="45" t="e">
        <f t="shared" si="49"/>
        <v>#REF!</v>
      </c>
      <c r="G1260" s="13"/>
      <c r="H1260" s="1"/>
      <c r="I1260" s="12"/>
    </row>
    <row r="1261" spans="1:9" ht="12.75">
      <c r="A1261" s="37">
        <v>1246</v>
      </c>
      <c r="C1261" s="44" t="e">
        <f t="shared" si="48"/>
        <v>#REF!</v>
      </c>
      <c r="D1261" s="43">
        <v>50</v>
      </c>
      <c r="E1261" s="45" t="e">
        <f t="shared" si="49"/>
        <v>#REF!</v>
      </c>
      <c r="G1261" s="13"/>
      <c r="H1261" s="1"/>
      <c r="I1261" s="12"/>
    </row>
    <row r="1262" spans="1:9" ht="12.75">
      <c r="A1262" s="37">
        <v>1247</v>
      </c>
      <c r="C1262" s="44" t="e">
        <f t="shared" si="48"/>
        <v>#REF!</v>
      </c>
      <c r="D1262" s="43">
        <v>51</v>
      </c>
      <c r="E1262" s="45" t="e">
        <f t="shared" si="49"/>
        <v>#REF!</v>
      </c>
      <c r="G1262" s="13"/>
      <c r="H1262" s="1"/>
      <c r="I1262" s="12"/>
    </row>
    <row r="1263" spans="1:9" ht="12.75">
      <c r="A1263" s="37">
        <v>1248</v>
      </c>
      <c r="C1263" s="44" t="e">
        <f t="shared" si="48"/>
        <v>#REF!</v>
      </c>
      <c r="D1263" s="43">
        <v>52</v>
      </c>
      <c r="E1263" s="45" t="e">
        <f t="shared" si="49"/>
        <v>#REF!</v>
      </c>
      <c r="G1263" s="13"/>
      <c r="H1263" s="1"/>
      <c r="I1263" s="12"/>
    </row>
    <row r="1264" spans="1:9" ht="12.75">
      <c r="A1264" s="37">
        <v>1249</v>
      </c>
      <c r="B1264">
        <f>IF(D1264=13,"KING",IF(D1264=12,"QUEEN",IF(D1264=11,"JACK",IF(D1264=1,"ACE",D1264))))</f>
        <v>4</v>
      </c>
      <c r="C1264" s="44" t="e">
        <f t="shared" si="48"/>
        <v>#REF!</v>
      </c>
      <c r="D1264" s="41">
        <v>4</v>
      </c>
      <c r="E1264" s="45" t="e">
        <f t="shared" si="49"/>
        <v>#REF!</v>
      </c>
      <c r="G1264" s="13"/>
      <c r="H1264" s="1"/>
      <c r="I1264" s="12"/>
    </row>
    <row r="1265" spans="1:9" ht="12.75">
      <c r="A1265" s="37">
        <v>1250</v>
      </c>
      <c r="B1265" t="str">
        <f aca="true" t="shared" si="50" ref="B1265:B1289">IF(D1265=13,"KING",IF(D1265=12,"QUEEN",IF(D1265=11,"JACK",IF(D1265=1,"ACE",D1265))))</f>
        <v>JACK</v>
      </c>
      <c r="C1265" s="44" t="e">
        <f t="shared" si="48"/>
        <v>#REF!</v>
      </c>
      <c r="D1265" s="41">
        <v>11</v>
      </c>
      <c r="E1265" s="45" t="e">
        <f t="shared" si="49"/>
        <v>#REF!</v>
      </c>
      <c r="G1265" s="13"/>
      <c r="H1265" s="1"/>
      <c r="I1265" s="12"/>
    </row>
    <row r="1266" spans="1:9" ht="12.75">
      <c r="A1266" s="37">
        <v>1251</v>
      </c>
      <c r="B1266">
        <f t="shared" si="50"/>
        <v>9</v>
      </c>
      <c r="C1266" s="44" t="e">
        <f t="shared" si="48"/>
        <v>#REF!</v>
      </c>
      <c r="D1266" s="41">
        <v>9</v>
      </c>
      <c r="E1266" s="45" t="e">
        <f t="shared" si="49"/>
        <v>#REF!</v>
      </c>
      <c r="G1266" s="13"/>
      <c r="H1266" s="1"/>
      <c r="I1266" s="12"/>
    </row>
    <row r="1267" spans="1:9" ht="12.75">
      <c r="A1267" s="37">
        <v>1252</v>
      </c>
      <c r="B1267">
        <f t="shared" si="50"/>
        <v>2</v>
      </c>
      <c r="C1267" s="44" t="e">
        <f t="shared" si="48"/>
        <v>#REF!</v>
      </c>
      <c r="D1267" s="41">
        <v>2</v>
      </c>
      <c r="E1267" s="45" t="e">
        <f t="shared" si="49"/>
        <v>#REF!</v>
      </c>
      <c r="G1267" s="13"/>
      <c r="H1267" s="1"/>
      <c r="I1267" s="12"/>
    </row>
    <row r="1268" spans="1:9" ht="12.75">
      <c r="A1268" s="37">
        <v>1253</v>
      </c>
      <c r="B1268">
        <f t="shared" si="50"/>
        <v>7</v>
      </c>
      <c r="C1268" s="44" t="e">
        <f t="shared" si="48"/>
        <v>#REF!</v>
      </c>
      <c r="D1268" s="41">
        <v>7</v>
      </c>
      <c r="E1268" s="45" t="e">
        <f t="shared" si="49"/>
        <v>#REF!</v>
      </c>
      <c r="G1268" s="13"/>
      <c r="H1268" s="1"/>
      <c r="I1268" s="12"/>
    </row>
    <row r="1269" spans="1:9" ht="12.75">
      <c r="A1269" s="37">
        <v>1254</v>
      </c>
      <c r="B1269">
        <f t="shared" si="50"/>
        <v>5</v>
      </c>
      <c r="C1269" s="44" t="e">
        <f t="shared" si="48"/>
        <v>#REF!</v>
      </c>
      <c r="D1269" s="41">
        <v>5</v>
      </c>
      <c r="E1269" s="45" t="e">
        <f t="shared" si="49"/>
        <v>#REF!</v>
      </c>
      <c r="G1269" s="13"/>
      <c r="H1269" s="1"/>
      <c r="I1269" s="12"/>
    </row>
    <row r="1270" spans="1:9" ht="12.75">
      <c r="A1270" s="37">
        <v>1255</v>
      </c>
      <c r="B1270">
        <f t="shared" si="50"/>
        <v>8</v>
      </c>
      <c r="C1270" s="44" t="e">
        <f t="shared" si="48"/>
        <v>#REF!</v>
      </c>
      <c r="D1270" s="41">
        <v>8</v>
      </c>
      <c r="E1270" s="45" t="e">
        <f t="shared" si="49"/>
        <v>#REF!</v>
      </c>
      <c r="G1270" s="13"/>
      <c r="H1270" s="1"/>
      <c r="I1270" s="12"/>
    </row>
    <row r="1271" spans="1:9" ht="12.75">
      <c r="A1271" s="37">
        <v>1256</v>
      </c>
      <c r="B1271" t="str">
        <f t="shared" si="50"/>
        <v>QUEEN</v>
      </c>
      <c r="C1271" s="44" t="e">
        <f t="shared" si="48"/>
        <v>#REF!</v>
      </c>
      <c r="D1271" s="41">
        <v>12</v>
      </c>
      <c r="E1271" s="45" t="e">
        <f t="shared" si="49"/>
        <v>#REF!</v>
      </c>
      <c r="G1271" s="13"/>
      <c r="H1271" s="1"/>
      <c r="I1271" s="12"/>
    </row>
    <row r="1272" spans="1:9" ht="12.75">
      <c r="A1272" s="37">
        <v>1257</v>
      </c>
      <c r="B1272">
        <f t="shared" si="50"/>
        <v>10</v>
      </c>
      <c r="C1272" s="44" t="e">
        <f t="shared" si="48"/>
        <v>#REF!</v>
      </c>
      <c r="D1272" s="41">
        <v>10</v>
      </c>
      <c r="E1272" s="45" t="e">
        <f t="shared" si="49"/>
        <v>#REF!</v>
      </c>
      <c r="G1272" s="13"/>
      <c r="H1272" s="1"/>
      <c r="I1272" s="12"/>
    </row>
    <row r="1273" spans="1:9" ht="12.75">
      <c r="A1273" s="37">
        <v>1258</v>
      </c>
      <c r="B1273" t="str">
        <f t="shared" si="50"/>
        <v>ACE</v>
      </c>
      <c r="C1273" s="44" t="e">
        <f t="shared" si="48"/>
        <v>#REF!</v>
      </c>
      <c r="D1273" s="41">
        <v>1</v>
      </c>
      <c r="E1273" s="45" t="e">
        <f t="shared" si="49"/>
        <v>#REF!</v>
      </c>
      <c r="G1273" s="13"/>
      <c r="H1273" s="1"/>
      <c r="I1273" s="12"/>
    </row>
    <row r="1274" spans="1:9" ht="12.75">
      <c r="A1274" s="37">
        <v>1259</v>
      </c>
      <c r="B1274">
        <f t="shared" si="50"/>
        <v>3</v>
      </c>
      <c r="C1274" s="44" t="e">
        <f t="shared" si="48"/>
        <v>#REF!</v>
      </c>
      <c r="D1274" s="41">
        <v>3</v>
      </c>
      <c r="E1274" s="45" t="e">
        <f t="shared" si="49"/>
        <v>#REF!</v>
      </c>
      <c r="G1274" s="13"/>
      <c r="H1274" s="1"/>
      <c r="I1274" s="12"/>
    </row>
    <row r="1275" spans="1:9" ht="12.75">
      <c r="A1275" s="37">
        <v>1260</v>
      </c>
      <c r="B1275" t="str">
        <f t="shared" si="50"/>
        <v>KING</v>
      </c>
      <c r="C1275" s="44" t="e">
        <f t="shared" si="48"/>
        <v>#REF!</v>
      </c>
      <c r="D1275" s="41">
        <v>13</v>
      </c>
      <c r="E1275" s="45" t="e">
        <f t="shared" si="49"/>
        <v>#REF!</v>
      </c>
      <c r="G1275" s="13"/>
      <c r="H1275" s="1"/>
      <c r="I1275" s="12"/>
    </row>
    <row r="1276" spans="1:9" ht="12.75">
      <c r="A1276" s="37">
        <v>1261</v>
      </c>
      <c r="B1276">
        <f t="shared" si="50"/>
        <v>6</v>
      </c>
      <c r="C1276" s="44" t="e">
        <f t="shared" si="48"/>
        <v>#REF!</v>
      </c>
      <c r="D1276" s="41">
        <v>6</v>
      </c>
      <c r="E1276" s="45" t="e">
        <f t="shared" si="49"/>
        <v>#REF!</v>
      </c>
      <c r="G1276" s="13"/>
      <c r="H1276" s="1"/>
      <c r="I1276" s="12"/>
    </row>
    <row r="1277" spans="1:9" ht="12.75">
      <c r="A1277" s="37">
        <v>1262</v>
      </c>
      <c r="B1277" s="1">
        <f t="shared" si="50"/>
        <v>4</v>
      </c>
      <c r="C1277" s="44" t="e">
        <f t="shared" si="48"/>
        <v>#REF!</v>
      </c>
      <c r="D1277" s="42">
        <f aca="true" t="shared" si="51" ref="D1277:D1286">D1264</f>
        <v>4</v>
      </c>
      <c r="E1277" s="45" t="e">
        <f t="shared" si="49"/>
        <v>#REF!</v>
      </c>
      <c r="G1277" s="13"/>
      <c r="H1277" s="1"/>
      <c r="I1277" s="12"/>
    </row>
    <row r="1278" spans="1:9" ht="12.75">
      <c r="A1278" s="37">
        <v>1263</v>
      </c>
      <c r="B1278" s="1" t="str">
        <f t="shared" si="50"/>
        <v>JACK</v>
      </c>
      <c r="C1278" s="44" t="e">
        <f t="shared" si="48"/>
        <v>#REF!</v>
      </c>
      <c r="D1278" s="42">
        <f t="shared" si="51"/>
        <v>11</v>
      </c>
      <c r="E1278" s="45" t="e">
        <f t="shared" si="49"/>
        <v>#REF!</v>
      </c>
      <c r="G1278" s="13"/>
      <c r="H1278" s="1"/>
      <c r="I1278" s="12"/>
    </row>
    <row r="1279" spans="1:9" ht="12.75">
      <c r="A1279" s="37">
        <v>1264</v>
      </c>
      <c r="B1279" s="1">
        <f t="shared" si="50"/>
        <v>9</v>
      </c>
      <c r="C1279" s="44" t="e">
        <f t="shared" si="48"/>
        <v>#REF!</v>
      </c>
      <c r="D1279" s="42">
        <f t="shared" si="51"/>
        <v>9</v>
      </c>
      <c r="E1279" s="45" t="e">
        <f t="shared" si="49"/>
        <v>#REF!</v>
      </c>
      <c r="G1279" s="13"/>
      <c r="H1279" s="1"/>
      <c r="I1279" s="12"/>
    </row>
    <row r="1280" spans="1:9" ht="12.75">
      <c r="A1280" s="37">
        <v>1265</v>
      </c>
      <c r="B1280" s="1">
        <f t="shared" si="50"/>
        <v>2</v>
      </c>
      <c r="C1280" s="44" t="e">
        <f t="shared" si="48"/>
        <v>#REF!</v>
      </c>
      <c r="D1280" s="42">
        <f t="shared" si="51"/>
        <v>2</v>
      </c>
      <c r="E1280" s="45" t="e">
        <f t="shared" si="49"/>
        <v>#REF!</v>
      </c>
      <c r="G1280" s="13"/>
      <c r="H1280" s="1"/>
      <c r="I1280" s="12"/>
    </row>
    <row r="1281" spans="1:9" ht="12.75">
      <c r="A1281" s="37">
        <v>1266</v>
      </c>
      <c r="B1281" s="1">
        <f t="shared" si="50"/>
        <v>7</v>
      </c>
      <c r="C1281" s="44" t="e">
        <f t="shared" si="48"/>
        <v>#REF!</v>
      </c>
      <c r="D1281" s="42">
        <f t="shared" si="51"/>
        <v>7</v>
      </c>
      <c r="E1281" s="45" t="e">
        <f t="shared" si="49"/>
        <v>#REF!</v>
      </c>
      <c r="G1281" s="13"/>
      <c r="H1281" s="1"/>
      <c r="I1281" s="12"/>
    </row>
    <row r="1282" spans="1:9" ht="12.75">
      <c r="A1282" s="37">
        <v>1267</v>
      </c>
      <c r="B1282" s="1">
        <f t="shared" si="50"/>
        <v>5</v>
      </c>
      <c r="C1282" s="44" t="e">
        <f t="shared" si="48"/>
        <v>#REF!</v>
      </c>
      <c r="D1282" s="42">
        <f t="shared" si="51"/>
        <v>5</v>
      </c>
      <c r="E1282" s="45" t="e">
        <f t="shared" si="49"/>
        <v>#REF!</v>
      </c>
      <c r="G1282" s="13"/>
      <c r="H1282" s="1"/>
      <c r="I1282" s="12"/>
    </row>
    <row r="1283" spans="1:9" ht="12.75">
      <c r="A1283" s="37">
        <v>1268</v>
      </c>
      <c r="B1283" s="1">
        <f t="shared" si="50"/>
        <v>8</v>
      </c>
      <c r="C1283" s="44" t="e">
        <f t="shared" si="48"/>
        <v>#REF!</v>
      </c>
      <c r="D1283" s="42">
        <f t="shared" si="51"/>
        <v>8</v>
      </c>
      <c r="E1283" s="45" t="e">
        <f t="shared" si="49"/>
        <v>#REF!</v>
      </c>
      <c r="G1283" s="13"/>
      <c r="H1283" s="1"/>
      <c r="I1283" s="12"/>
    </row>
    <row r="1284" spans="1:9" ht="12.75">
      <c r="A1284" s="37">
        <v>1269</v>
      </c>
      <c r="B1284" s="1" t="str">
        <f t="shared" si="50"/>
        <v>QUEEN</v>
      </c>
      <c r="C1284" s="44" t="e">
        <f t="shared" si="48"/>
        <v>#REF!</v>
      </c>
      <c r="D1284" s="42">
        <f t="shared" si="51"/>
        <v>12</v>
      </c>
      <c r="E1284" s="45" t="e">
        <f t="shared" si="49"/>
        <v>#REF!</v>
      </c>
      <c r="G1284" s="13"/>
      <c r="H1284" s="1"/>
      <c r="I1284" s="12"/>
    </row>
    <row r="1285" spans="1:9" ht="12.75">
      <c r="A1285" s="37">
        <v>1270</v>
      </c>
      <c r="B1285" s="1">
        <f t="shared" si="50"/>
        <v>10</v>
      </c>
      <c r="C1285" s="44" t="e">
        <f t="shared" si="48"/>
        <v>#REF!</v>
      </c>
      <c r="D1285" s="42">
        <f t="shared" si="51"/>
        <v>10</v>
      </c>
      <c r="E1285" s="45" t="e">
        <f t="shared" si="49"/>
        <v>#REF!</v>
      </c>
      <c r="G1285" s="13"/>
      <c r="H1285" s="1"/>
      <c r="I1285" s="12"/>
    </row>
    <row r="1286" spans="1:9" ht="12.75">
      <c r="A1286" s="37">
        <v>1271</v>
      </c>
      <c r="B1286" s="1" t="str">
        <f t="shared" si="50"/>
        <v>ACE</v>
      </c>
      <c r="C1286" s="44" t="e">
        <f t="shared" si="48"/>
        <v>#REF!</v>
      </c>
      <c r="D1286" s="42">
        <f t="shared" si="51"/>
        <v>1</v>
      </c>
      <c r="E1286" s="45" t="e">
        <f t="shared" si="49"/>
        <v>#REF!</v>
      </c>
      <c r="G1286" s="13"/>
      <c r="H1286" s="1"/>
      <c r="I1286" s="12"/>
    </row>
    <row r="1287" spans="1:9" ht="12.75">
      <c r="A1287" s="37">
        <v>1272</v>
      </c>
      <c r="B1287" s="1">
        <f t="shared" si="50"/>
        <v>3</v>
      </c>
      <c r="C1287" s="44" t="e">
        <f t="shared" si="48"/>
        <v>#REF!</v>
      </c>
      <c r="D1287" s="42">
        <v>3</v>
      </c>
      <c r="E1287" s="45" t="e">
        <f t="shared" si="49"/>
        <v>#REF!</v>
      </c>
      <c r="G1287" s="13"/>
      <c r="H1287" s="1"/>
      <c r="I1287" s="12"/>
    </row>
    <row r="1288" spans="1:9" ht="12.75">
      <c r="A1288" s="37">
        <v>1273</v>
      </c>
      <c r="B1288" s="1" t="str">
        <f t="shared" si="50"/>
        <v>KING</v>
      </c>
      <c r="C1288" s="44" t="e">
        <f t="shared" si="48"/>
        <v>#REF!</v>
      </c>
      <c r="D1288" s="42">
        <v>13</v>
      </c>
      <c r="E1288" s="45" t="e">
        <f t="shared" si="49"/>
        <v>#REF!</v>
      </c>
      <c r="G1288" s="13"/>
      <c r="H1288" s="1"/>
      <c r="I1288" s="12"/>
    </row>
    <row r="1289" spans="1:9" ht="12.75">
      <c r="A1289" s="37">
        <v>1274</v>
      </c>
      <c r="B1289" s="1">
        <f t="shared" si="50"/>
        <v>6</v>
      </c>
      <c r="C1289" s="44" t="e">
        <f t="shared" si="48"/>
        <v>#REF!</v>
      </c>
      <c r="D1289" s="42">
        <v>6</v>
      </c>
      <c r="E1289" s="45" t="e">
        <f t="shared" si="49"/>
        <v>#REF!</v>
      </c>
      <c r="G1289" s="13"/>
      <c r="H1289" s="1"/>
      <c r="I1289" s="12"/>
    </row>
    <row r="1290" spans="1:9" ht="12.75">
      <c r="A1290" s="37">
        <v>1275</v>
      </c>
      <c r="C1290" s="44" t="e">
        <f t="shared" si="48"/>
        <v>#REF!</v>
      </c>
      <c r="D1290" s="43">
        <v>27</v>
      </c>
      <c r="E1290" s="45" t="e">
        <f t="shared" si="49"/>
        <v>#REF!</v>
      </c>
      <c r="G1290" s="13"/>
      <c r="H1290" s="1"/>
      <c r="I1290" s="12"/>
    </row>
    <row r="1291" spans="1:9" ht="12.75">
      <c r="A1291" s="37">
        <v>1276</v>
      </c>
      <c r="C1291" s="44" t="e">
        <f t="shared" si="48"/>
        <v>#REF!</v>
      </c>
      <c r="D1291" s="43">
        <v>28</v>
      </c>
      <c r="E1291" s="45" t="e">
        <f t="shared" si="49"/>
        <v>#REF!</v>
      </c>
      <c r="G1291" s="13"/>
      <c r="H1291" s="1"/>
      <c r="I1291" s="12"/>
    </row>
    <row r="1292" spans="1:9" ht="12.75">
      <c r="A1292" s="37">
        <v>1277</v>
      </c>
      <c r="C1292" s="44" t="e">
        <f t="shared" si="48"/>
        <v>#REF!</v>
      </c>
      <c r="D1292" s="43">
        <v>29</v>
      </c>
      <c r="E1292" s="45" t="e">
        <f t="shared" si="49"/>
        <v>#REF!</v>
      </c>
      <c r="G1292" s="13"/>
      <c r="H1292" s="1"/>
      <c r="I1292" s="12"/>
    </row>
    <row r="1293" spans="1:9" ht="12.75">
      <c r="A1293" s="37">
        <v>1278</v>
      </c>
      <c r="C1293" s="44" t="e">
        <f t="shared" si="48"/>
        <v>#REF!</v>
      </c>
      <c r="D1293" s="43">
        <v>30</v>
      </c>
      <c r="E1293" s="45" t="e">
        <f t="shared" si="49"/>
        <v>#REF!</v>
      </c>
      <c r="G1293" s="13"/>
      <c r="H1293" s="1"/>
      <c r="I1293" s="12"/>
    </row>
    <row r="1294" spans="1:9" ht="12.75">
      <c r="A1294" s="37">
        <v>1279</v>
      </c>
      <c r="C1294" s="44" t="e">
        <f t="shared" si="48"/>
        <v>#REF!</v>
      </c>
      <c r="D1294" s="43">
        <v>31</v>
      </c>
      <c r="E1294" s="45" t="e">
        <f t="shared" si="49"/>
        <v>#REF!</v>
      </c>
      <c r="G1294" s="13"/>
      <c r="H1294" s="1"/>
      <c r="I1294" s="12"/>
    </row>
    <row r="1295" spans="1:9" ht="12.75">
      <c r="A1295" s="37">
        <v>1280</v>
      </c>
      <c r="C1295" s="44" t="e">
        <f t="shared" si="48"/>
        <v>#REF!</v>
      </c>
      <c r="D1295" s="43">
        <v>32</v>
      </c>
      <c r="E1295" s="45" t="e">
        <f t="shared" si="49"/>
        <v>#REF!</v>
      </c>
      <c r="G1295" s="13"/>
      <c r="H1295" s="1"/>
      <c r="I1295" s="12"/>
    </row>
    <row r="1296" spans="1:9" ht="12.75">
      <c r="A1296" s="37">
        <v>1281</v>
      </c>
      <c r="C1296" s="44" t="e">
        <f t="shared" si="48"/>
        <v>#REF!</v>
      </c>
      <c r="D1296" s="43">
        <v>33</v>
      </c>
      <c r="E1296" s="45" t="e">
        <f t="shared" si="49"/>
        <v>#REF!</v>
      </c>
      <c r="G1296" s="13"/>
      <c r="H1296" s="1"/>
      <c r="I1296" s="12"/>
    </row>
    <row r="1297" spans="1:9" ht="12.75">
      <c r="A1297" s="37">
        <v>1282</v>
      </c>
      <c r="C1297" s="44" t="e">
        <f t="shared" si="48"/>
        <v>#REF!</v>
      </c>
      <c r="D1297" s="43">
        <v>34</v>
      </c>
      <c r="E1297" s="45" t="e">
        <f t="shared" si="49"/>
        <v>#REF!</v>
      </c>
      <c r="G1297" s="13"/>
      <c r="H1297" s="1"/>
      <c r="I1297" s="12"/>
    </row>
    <row r="1298" spans="1:9" ht="12.75">
      <c r="A1298" s="37">
        <v>1283</v>
      </c>
      <c r="C1298" s="44" t="e">
        <f t="shared" si="48"/>
        <v>#REF!</v>
      </c>
      <c r="D1298" s="43">
        <v>35</v>
      </c>
      <c r="E1298" s="45" t="e">
        <f t="shared" si="49"/>
        <v>#REF!</v>
      </c>
      <c r="G1298" s="13"/>
      <c r="H1298" s="1"/>
      <c r="I1298" s="12"/>
    </row>
    <row r="1299" spans="1:9" ht="12.75">
      <c r="A1299" s="37">
        <v>1284</v>
      </c>
      <c r="C1299" s="44" t="e">
        <f t="shared" si="48"/>
        <v>#REF!</v>
      </c>
      <c r="D1299" s="43">
        <v>36</v>
      </c>
      <c r="E1299" s="45" t="e">
        <f t="shared" si="49"/>
        <v>#REF!</v>
      </c>
      <c r="G1299" s="13"/>
      <c r="H1299" s="1"/>
      <c r="I1299" s="12"/>
    </row>
    <row r="1300" spans="1:9" ht="12.75">
      <c r="A1300" s="37">
        <v>1285</v>
      </c>
      <c r="C1300" s="44" t="e">
        <f t="shared" si="48"/>
        <v>#REF!</v>
      </c>
      <c r="D1300" s="43">
        <v>37</v>
      </c>
      <c r="E1300" s="45" t="e">
        <f t="shared" si="49"/>
        <v>#REF!</v>
      </c>
      <c r="G1300" s="13"/>
      <c r="H1300" s="1"/>
      <c r="I1300" s="12"/>
    </row>
    <row r="1301" spans="1:9" ht="12.75">
      <c r="A1301" s="37">
        <v>1286</v>
      </c>
      <c r="C1301" s="44" t="e">
        <f t="shared" si="48"/>
        <v>#REF!</v>
      </c>
      <c r="D1301" s="43">
        <v>38</v>
      </c>
      <c r="E1301" s="45" t="e">
        <f t="shared" si="49"/>
        <v>#REF!</v>
      </c>
      <c r="G1301" s="13"/>
      <c r="H1301" s="1"/>
      <c r="I1301" s="12"/>
    </row>
    <row r="1302" spans="1:9" ht="12.75">
      <c r="A1302" s="37">
        <v>1287</v>
      </c>
      <c r="C1302" s="44" t="e">
        <f t="shared" si="48"/>
        <v>#REF!</v>
      </c>
      <c r="D1302" s="43">
        <v>39</v>
      </c>
      <c r="E1302" s="45" t="e">
        <f t="shared" si="49"/>
        <v>#REF!</v>
      </c>
      <c r="G1302" s="13"/>
      <c r="H1302" s="1"/>
      <c r="I1302" s="12"/>
    </row>
    <row r="1303" spans="1:9" ht="12.75">
      <c r="A1303" s="37">
        <v>1288</v>
      </c>
      <c r="C1303" s="44" t="e">
        <f t="shared" si="48"/>
        <v>#REF!</v>
      </c>
      <c r="D1303" s="43">
        <v>40</v>
      </c>
      <c r="E1303" s="45" t="e">
        <f t="shared" si="49"/>
        <v>#REF!</v>
      </c>
      <c r="G1303" s="13"/>
      <c r="H1303" s="1"/>
      <c r="I1303" s="12"/>
    </row>
    <row r="1304" spans="1:9" ht="12.75">
      <c r="A1304" s="37">
        <v>1289</v>
      </c>
      <c r="C1304" s="44" t="e">
        <f t="shared" si="48"/>
        <v>#REF!</v>
      </c>
      <c r="D1304" s="43">
        <v>41</v>
      </c>
      <c r="E1304" s="45" t="e">
        <f t="shared" si="49"/>
        <v>#REF!</v>
      </c>
      <c r="G1304" s="13"/>
      <c r="H1304" s="1"/>
      <c r="I1304" s="12"/>
    </row>
    <row r="1305" spans="1:9" ht="12.75">
      <c r="A1305" s="37">
        <v>1290</v>
      </c>
      <c r="C1305" s="44" t="e">
        <f t="shared" si="48"/>
        <v>#REF!</v>
      </c>
      <c r="D1305" s="43">
        <v>42</v>
      </c>
      <c r="E1305" s="45" t="e">
        <f t="shared" si="49"/>
        <v>#REF!</v>
      </c>
      <c r="G1305" s="13"/>
      <c r="H1305" s="1"/>
      <c r="I1305" s="12"/>
    </row>
    <row r="1306" spans="1:9" ht="12.75">
      <c r="A1306" s="37">
        <v>1291</v>
      </c>
      <c r="C1306" s="44" t="e">
        <f t="shared" si="48"/>
        <v>#REF!</v>
      </c>
      <c r="D1306" s="43">
        <v>43</v>
      </c>
      <c r="E1306" s="45" t="e">
        <f t="shared" si="49"/>
        <v>#REF!</v>
      </c>
      <c r="G1306" s="13"/>
      <c r="H1306" s="1"/>
      <c r="I1306" s="12"/>
    </row>
    <row r="1307" spans="1:9" ht="12.75">
      <c r="A1307" s="37">
        <v>1292</v>
      </c>
      <c r="C1307" s="44" t="e">
        <f t="shared" si="48"/>
        <v>#REF!</v>
      </c>
      <c r="D1307" s="43">
        <v>44</v>
      </c>
      <c r="E1307" s="45" t="e">
        <f t="shared" si="49"/>
        <v>#REF!</v>
      </c>
      <c r="G1307" s="13"/>
      <c r="H1307" s="1"/>
      <c r="I1307" s="12"/>
    </row>
    <row r="1308" spans="1:9" ht="12.75">
      <c r="A1308" s="37">
        <v>1293</v>
      </c>
      <c r="C1308" s="44" t="e">
        <f t="shared" si="48"/>
        <v>#REF!</v>
      </c>
      <c r="D1308" s="43">
        <v>45</v>
      </c>
      <c r="E1308" s="45" t="e">
        <f t="shared" si="49"/>
        <v>#REF!</v>
      </c>
      <c r="G1308" s="13"/>
      <c r="H1308" s="1"/>
      <c r="I1308" s="12"/>
    </row>
    <row r="1309" spans="1:9" ht="12.75">
      <c r="A1309" s="37">
        <v>1294</v>
      </c>
      <c r="C1309" s="44" t="e">
        <f t="shared" si="48"/>
        <v>#REF!</v>
      </c>
      <c r="D1309" s="43">
        <v>46</v>
      </c>
      <c r="E1309" s="45" t="e">
        <f t="shared" si="49"/>
        <v>#REF!</v>
      </c>
      <c r="G1309" s="13"/>
      <c r="H1309" s="1"/>
      <c r="I1309" s="12"/>
    </row>
    <row r="1310" spans="1:9" ht="12.75">
      <c r="A1310" s="37">
        <v>1295</v>
      </c>
      <c r="C1310" s="44" t="e">
        <f t="shared" si="48"/>
        <v>#REF!</v>
      </c>
      <c r="D1310" s="43">
        <v>47</v>
      </c>
      <c r="E1310" s="45" t="e">
        <f t="shared" si="49"/>
        <v>#REF!</v>
      </c>
      <c r="G1310" s="13"/>
      <c r="H1310" s="1"/>
      <c r="I1310" s="12"/>
    </row>
    <row r="1311" spans="1:9" ht="12.75">
      <c r="A1311" s="37">
        <v>1296</v>
      </c>
      <c r="C1311" s="44" t="e">
        <f t="shared" si="48"/>
        <v>#REF!</v>
      </c>
      <c r="D1311" s="43">
        <v>48</v>
      </c>
      <c r="E1311" s="45" t="e">
        <f t="shared" si="49"/>
        <v>#REF!</v>
      </c>
      <c r="G1311" s="13"/>
      <c r="H1311" s="1"/>
      <c r="I1311" s="12"/>
    </row>
    <row r="1312" spans="1:9" ht="12.75">
      <c r="A1312" s="37">
        <v>1297</v>
      </c>
      <c r="C1312" s="44" t="e">
        <f t="shared" si="48"/>
        <v>#REF!</v>
      </c>
      <c r="D1312" s="43">
        <v>49</v>
      </c>
      <c r="E1312" s="45" t="e">
        <f t="shared" si="49"/>
        <v>#REF!</v>
      </c>
      <c r="G1312" s="13"/>
      <c r="H1312" s="1"/>
      <c r="I1312" s="12"/>
    </row>
    <row r="1313" spans="1:9" ht="12.75">
      <c r="A1313" s="37">
        <v>1298</v>
      </c>
      <c r="C1313" s="44" t="e">
        <f aca="true" t="shared" si="52" ref="C1313:C1376">IF($A$14=13,$C$16,$C$18)</f>
        <v>#REF!</v>
      </c>
      <c r="D1313" s="43">
        <v>50</v>
      </c>
      <c r="E1313" s="45" t="e">
        <f aca="true" t="shared" si="53" ref="E1313:E1376">IF($A$14=13,4,2)</f>
        <v>#REF!</v>
      </c>
      <c r="G1313" s="13"/>
      <c r="H1313" s="1"/>
      <c r="I1313" s="12"/>
    </row>
    <row r="1314" spans="1:9" ht="12.75">
      <c r="A1314" s="37">
        <v>1299</v>
      </c>
      <c r="C1314" s="44" t="e">
        <f t="shared" si="52"/>
        <v>#REF!</v>
      </c>
      <c r="D1314" s="43">
        <v>51</v>
      </c>
      <c r="E1314" s="45" t="e">
        <f t="shared" si="53"/>
        <v>#REF!</v>
      </c>
      <c r="G1314" s="13"/>
      <c r="H1314" s="1"/>
      <c r="I1314" s="12"/>
    </row>
    <row r="1315" spans="1:9" ht="12.75">
      <c r="A1315" s="37">
        <v>1300</v>
      </c>
      <c r="C1315" s="44" t="e">
        <f t="shared" si="52"/>
        <v>#REF!</v>
      </c>
      <c r="D1315" s="43">
        <v>52</v>
      </c>
      <c r="E1315" s="45" t="e">
        <f t="shared" si="53"/>
        <v>#REF!</v>
      </c>
      <c r="G1315" s="13"/>
      <c r="H1315" s="1"/>
      <c r="I1315" s="12"/>
    </row>
    <row r="1316" spans="1:9" ht="12.75">
      <c r="A1316" s="37">
        <v>1301</v>
      </c>
      <c r="B1316" t="str">
        <f>IF(D1316=13,"KING",IF(D1316=12,"QUEEN",IF(D1316=11,"JACK",IF(D1316=1,"ACE",D1316))))</f>
        <v>KING</v>
      </c>
      <c r="C1316" s="44" t="e">
        <f t="shared" si="52"/>
        <v>#REF!</v>
      </c>
      <c r="D1316" s="41">
        <v>13</v>
      </c>
      <c r="E1316" s="45" t="e">
        <f t="shared" si="53"/>
        <v>#REF!</v>
      </c>
      <c r="G1316" s="13"/>
      <c r="H1316" s="1"/>
      <c r="I1316" s="12"/>
    </row>
    <row r="1317" spans="1:9" ht="12.75">
      <c r="A1317" s="37">
        <v>1302</v>
      </c>
      <c r="B1317">
        <f aca="true" t="shared" si="54" ref="B1317:B1341">IF(D1317=13,"KING",IF(D1317=12,"QUEEN",IF(D1317=11,"JACK",IF(D1317=1,"ACE",D1317))))</f>
        <v>3</v>
      </c>
      <c r="C1317" s="44" t="e">
        <f t="shared" si="52"/>
        <v>#REF!</v>
      </c>
      <c r="D1317" s="41">
        <v>3</v>
      </c>
      <c r="E1317" s="45" t="e">
        <f t="shared" si="53"/>
        <v>#REF!</v>
      </c>
      <c r="G1317" s="13"/>
      <c r="H1317" s="1"/>
      <c r="I1317" s="12"/>
    </row>
    <row r="1318" spans="1:9" ht="12.75">
      <c r="A1318" s="37">
        <v>1303</v>
      </c>
      <c r="B1318" t="str">
        <f t="shared" si="54"/>
        <v>QUEEN</v>
      </c>
      <c r="C1318" s="44" t="e">
        <f t="shared" si="52"/>
        <v>#REF!</v>
      </c>
      <c r="D1318" s="41">
        <v>12</v>
      </c>
      <c r="E1318" s="45" t="e">
        <f t="shared" si="53"/>
        <v>#REF!</v>
      </c>
      <c r="G1318" s="13"/>
      <c r="H1318" s="1"/>
      <c r="I1318" s="12"/>
    </row>
    <row r="1319" spans="1:9" ht="12.75">
      <c r="A1319" s="37">
        <v>1304</v>
      </c>
      <c r="B1319">
        <f t="shared" si="54"/>
        <v>2</v>
      </c>
      <c r="C1319" s="44" t="e">
        <f t="shared" si="52"/>
        <v>#REF!</v>
      </c>
      <c r="D1319" s="41">
        <v>2</v>
      </c>
      <c r="E1319" s="45" t="e">
        <f t="shared" si="53"/>
        <v>#REF!</v>
      </c>
      <c r="G1319" s="13"/>
      <c r="H1319" s="1"/>
      <c r="I1319" s="12"/>
    </row>
    <row r="1320" spans="1:9" ht="12.75">
      <c r="A1320" s="37">
        <v>1305</v>
      </c>
      <c r="B1320">
        <f t="shared" si="54"/>
        <v>4</v>
      </c>
      <c r="C1320" s="44" t="e">
        <f t="shared" si="52"/>
        <v>#REF!</v>
      </c>
      <c r="D1320" s="41">
        <v>4</v>
      </c>
      <c r="E1320" s="45" t="e">
        <f t="shared" si="53"/>
        <v>#REF!</v>
      </c>
      <c r="G1320" s="13"/>
      <c r="H1320" s="1"/>
      <c r="I1320" s="12"/>
    </row>
    <row r="1321" spans="1:9" ht="12.75">
      <c r="A1321" s="37">
        <v>1306</v>
      </c>
      <c r="B1321">
        <f t="shared" si="54"/>
        <v>5</v>
      </c>
      <c r="C1321" s="44" t="e">
        <f t="shared" si="52"/>
        <v>#REF!</v>
      </c>
      <c r="D1321" s="41">
        <v>5</v>
      </c>
      <c r="E1321" s="45" t="e">
        <f t="shared" si="53"/>
        <v>#REF!</v>
      </c>
      <c r="G1321" s="13"/>
      <c r="H1321" s="1"/>
      <c r="I1321" s="12"/>
    </row>
    <row r="1322" spans="1:9" ht="12.75">
      <c r="A1322" s="37">
        <v>1307</v>
      </c>
      <c r="B1322">
        <f t="shared" si="54"/>
        <v>10</v>
      </c>
      <c r="C1322" s="44" t="e">
        <f t="shared" si="52"/>
        <v>#REF!</v>
      </c>
      <c r="D1322" s="41">
        <v>10</v>
      </c>
      <c r="E1322" s="45" t="e">
        <f t="shared" si="53"/>
        <v>#REF!</v>
      </c>
      <c r="G1322" s="13"/>
      <c r="H1322" s="1"/>
      <c r="I1322" s="12"/>
    </row>
    <row r="1323" spans="1:9" ht="12.75">
      <c r="A1323" s="37">
        <v>1308</v>
      </c>
      <c r="B1323" t="str">
        <f t="shared" si="54"/>
        <v>ACE</v>
      </c>
      <c r="C1323" s="44" t="e">
        <f t="shared" si="52"/>
        <v>#REF!</v>
      </c>
      <c r="D1323" s="41">
        <v>1</v>
      </c>
      <c r="E1323" s="45" t="e">
        <f t="shared" si="53"/>
        <v>#REF!</v>
      </c>
      <c r="G1323" s="13"/>
      <c r="H1323" s="1"/>
      <c r="I1323" s="12"/>
    </row>
    <row r="1324" spans="1:9" ht="12.75">
      <c r="A1324" s="37">
        <v>1309</v>
      </c>
      <c r="B1324" t="str">
        <f t="shared" si="54"/>
        <v>JACK</v>
      </c>
      <c r="C1324" s="44" t="e">
        <f t="shared" si="52"/>
        <v>#REF!</v>
      </c>
      <c r="D1324" s="41">
        <v>11</v>
      </c>
      <c r="E1324" s="45" t="e">
        <f t="shared" si="53"/>
        <v>#REF!</v>
      </c>
      <c r="G1324" s="13"/>
      <c r="H1324" s="1"/>
      <c r="I1324" s="12"/>
    </row>
    <row r="1325" spans="1:9" ht="12.75">
      <c r="A1325" s="37">
        <v>1310</v>
      </c>
      <c r="B1325">
        <f t="shared" si="54"/>
        <v>7</v>
      </c>
      <c r="C1325" s="44" t="e">
        <f t="shared" si="52"/>
        <v>#REF!</v>
      </c>
      <c r="D1325" s="41">
        <v>7</v>
      </c>
      <c r="E1325" s="45" t="e">
        <f t="shared" si="53"/>
        <v>#REF!</v>
      </c>
      <c r="G1325" s="13"/>
      <c r="H1325" s="1"/>
      <c r="I1325" s="12"/>
    </row>
    <row r="1326" spans="1:9" ht="12.75">
      <c r="A1326" s="37">
        <v>1311</v>
      </c>
      <c r="B1326">
        <f t="shared" si="54"/>
        <v>8</v>
      </c>
      <c r="C1326" s="44" t="e">
        <f t="shared" si="52"/>
        <v>#REF!</v>
      </c>
      <c r="D1326" s="41">
        <v>8</v>
      </c>
      <c r="E1326" s="45" t="e">
        <f t="shared" si="53"/>
        <v>#REF!</v>
      </c>
      <c r="G1326" s="13"/>
      <c r="H1326" s="1"/>
      <c r="I1326" s="12"/>
    </row>
    <row r="1327" spans="1:9" ht="12.75">
      <c r="A1327" s="37">
        <v>1312</v>
      </c>
      <c r="B1327">
        <f t="shared" si="54"/>
        <v>9</v>
      </c>
      <c r="C1327" s="44" t="e">
        <f t="shared" si="52"/>
        <v>#REF!</v>
      </c>
      <c r="D1327" s="41">
        <v>9</v>
      </c>
      <c r="E1327" s="45" t="e">
        <f t="shared" si="53"/>
        <v>#REF!</v>
      </c>
      <c r="G1327" s="13"/>
      <c r="H1327" s="1"/>
      <c r="I1327" s="12"/>
    </row>
    <row r="1328" spans="1:9" ht="12.75">
      <c r="A1328" s="37">
        <v>1313</v>
      </c>
      <c r="B1328">
        <f t="shared" si="54"/>
        <v>6</v>
      </c>
      <c r="C1328" s="44" t="e">
        <f t="shared" si="52"/>
        <v>#REF!</v>
      </c>
      <c r="D1328" s="41">
        <v>6</v>
      </c>
      <c r="E1328" s="45" t="e">
        <f t="shared" si="53"/>
        <v>#REF!</v>
      </c>
      <c r="G1328" s="13"/>
      <c r="H1328" s="1"/>
      <c r="I1328" s="12"/>
    </row>
    <row r="1329" spans="1:9" ht="12.75">
      <c r="A1329" s="37">
        <v>1314</v>
      </c>
      <c r="B1329" s="1" t="str">
        <f t="shared" si="54"/>
        <v>KING</v>
      </c>
      <c r="C1329" s="44" t="e">
        <f t="shared" si="52"/>
        <v>#REF!</v>
      </c>
      <c r="D1329" s="42">
        <f aca="true" t="shared" si="55" ref="D1329:D1338">D1316</f>
        <v>13</v>
      </c>
      <c r="E1329" s="45" t="e">
        <f t="shared" si="53"/>
        <v>#REF!</v>
      </c>
      <c r="G1329" s="13"/>
      <c r="H1329" s="1"/>
      <c r="I1329" s="12"/>
    </row>
    <row r="1330" spans="1:9" ht="12.75">
      <c r="A1330" s="37">
        <v>1315</v>
      </c>
      <c r="B1330" s="1">
        <f t="shared" si="54"/>
        <v>3</v>
      </c>
      <c r="C1330" s="44" t="e">
        <f t="shared" si="52"/>
        <v>#REF!</v>
      </c>
      <c r="D1330" s="42">
        <f t="shared" si="55"/>
        <v>3</v>
      </c>
      <c r="E1330" s="45" t="e">
        <f t="shared" si="53"/>
        <v>#REF!</v>
      </c>
      <c r="G1330" s="13"/>
      <c r="H1330" s="1"/>
      <c r="I1330" s="12"/>
    </row>
    <row r="1331" spans="1:9" ht="12.75">
      <c r="A1331" s="37">
        <v>1316</v>
      </c>
      <c r="B1331" s="1" t="str">
        <f t="shared" si="54"/>
        <v>QUEEN</v>
      </c>
      <c r="C1331" s="44" t="e">
        <f t="shared" si="52"/>
        <v>#REF!</v>
      </c>
      <c r="D1331" s="42">
        <f t="shared" si="55"/>
        <v>12</v>
      </c>
      <c r="E1331" s="45" t="e">
        <f t="shared" si="53"/>
        <v>#REF!</v>
      </c>
      <c r="G1331" s="13"/>
      <c r="H1331" s="1"/>
      <c r="I1331" s="12"/>
    </row>
    <row r="1332" spans="1:9" ht="12.75">
      <c r="A1332" s="37">
        <v>1317</v>
      </c>
      <c r="B1332" s="1">
        <f t="shared" si="54"/>
        <v>2</v>
      </c>
      <c r="C1332" s="44" t="e">
        <f t="shared" si="52"/>
        <v>#REF!</v>
      </c>
      <c r="D1332" s="42">
        <f t="shared" si="55"/>
        <v>2</v>
      </c>
      <c r="E1332" s="45" t="e">
        <f t="shared" si="53"/>
        <v>#REF!</v>
      </c>
      <c r="G1332" s="13"/>
      <c r="H1332" s="1"/>
      <c r="I1332" s="12"/>
    </row>
    <row r="1333" spans="1:9" ht="12.75">
      <c r="A1333" s="37">
        <v>1318</v>
      </c>
      <c r="B1333" s="1">
        <f t="shared" si="54"/>
        <v>4</v>
      </c>
      <c r="C1333" s="44" t="e">
        <f t="shared" si="52"/>
        <v>#REF!</v>
      </c>
      <c r="D1333" s="42">
        <f t="shared" si="55"/>
        <v>4</v>
      </c>
      <c r="E1333" s="45" t="e">
        <f t="shared" si="53"/>
        <v>#REF!</v>
      </c>
      <c r="G1333" s="13"/>
      <c r="H1333" s="1"/>
      <c r="I1333" s="12"/>
    </row>
    <row r="1334" spans="1:9" ht="12.75">
      <c r="A1334" s="37">
        <v>1319</v>
      </c>
      <c r="B1334" s="1">
        <f t="shared" si="54"/>
        <v>5</v>
      </c>
      <c r="C1334" s="44" t="e">
        <f t="shared" si="52"/>
        <v>#REF!</v>
      </c>
      <c r="D1334" s="42">
        <f t="shared" si="55"/>
        <v>5</v>
      </c>
      <c r="E1334" s="45" t="e">
        <f t="shared" si="53"/>
        <v>#REF!</v>
      </c>
      <c r="G1334" s="13"/>
      <c r="H1334" s="1"/>
      <c r="I1334" s="12"/>
    </row>
    <row r="1335" spans="1:9" ht="12.75">
      <c r="A1335" s="37">
        <v>1320</v>
      </c>
      <c r="B1335" s="1">
        <f t="shared" si="54"/>
        <v>10</v>
      </c>
      <c r="C1335" s="44" t="e">
        <f t="shared" si="52"/>
        <v>#REF!</v>
      </c>
      <c r="D1335" s="42">
        <f t="shared" si="55"/>
        <v>10</v>
      </c>
      <c r="E1335" s="45" t="e">
        <f t="shared" si="53"/>
        <v>#REF!</v>
      </c>
      <c r="G1335" s="13"/>
      <c r="H1335" s="1"/>
      <c r="I1335" s="12"/>
    </row>
    <row r="1336" spans="1:9" ht="12.75">
      <c r="A1336" s="37">
        <v>1321</v>
      </c>
      <c r="B1336" s="1" t="str">
        <f t="shared" si="54"/>
        <v>ACE</v>
      </c>
      <c r="C1336" s="44" t="e">
        <f t="shared" si="52"/>
        <v>#REF!</v>
      </c>
      <c r="D1336" s="42">
        <f t="shared" si="55"/>
        <v>1</v>
      </c>
      <c r="E1336" s="45" t="e">
        <f t="shared" si="53"/>
        <v>#REF!</v>
      </c>
      <c r="G1336" s="13"/>
      <c r="H1336" s="1"/>
      <c r="I1336" s="12"/>
    </row>
    <row r="1337" spans="1:9" ht="12.75">
      <c r="A1337" s="37">
        <v>1322</v>
      </c>
      <c r="B1337" s="1" t="str">
        <f t="shared" si="54"/>
        <v>JACK</v>
      </c>
      <c r="C1337" s="44" t="e">
        <f t="shared" si="52"/>
        <v>#REF!</v>
      </c>
      <c r="D1337" s="42">
        <f t="shared" si="55"/>
        <v>11</v>
      </c>
      <c r="E1337" s="45" t="e">
        <f t="shared" si="53"/>
        <v>#REF!</v>
      </c>
      <c r="G1337" s="13"/>
      <c r="H1337" s="1"/>
      <c r="I1337" s="12"/>
    </row>
    <row r="1338" spans="1:9" ht="12.75">
      <c r="A1338" s="37">
        <v>1323</v>
      </c>
      <c r="B1338" s="1">
        <f t="shared" si="54"/>
        <v>7</v>
      </c>
      <c r="C1338" s="44" t="e">
        <f t="shared" si="52"/>
        <v>#REF!</v>
      </c>
      <c r="D1338" s="42">
        <f t="shared" si="55"/>
        <v>7</v>
      </c>
      <c r="E1338" s="45" t="e">
        <f t="shared" si="53"/>
        <v>#REF!</v>
      </c>
      <c r="G1338" s="13"/>
      <c r="H1338" s="1"/>
      <c r="I1338" s="12"/>
    </row>
    <row r="1339" spans="1:9" ht="12.75">
      <c r="A1339" s="37">
        <v>1324</v>
      </c>
      <c r="B1339" s="1">
        <f t="shared" si="54"/>
        <v>8</v>
      </c>
      <c r="C1339" s="44" t="e">
        <f t="shared" si="52"/>
        <v>#REF!</v>
      </c>
      <c r="D1339" s="42">
        <v>8</v>
      </c>
      <c r="E1339" s="45" t="e">
        <f t="shared" si="53"/>
        <v>#REF!</v>
      </c>
      <c r="G1339" s="13"/>
      <c r="H1339" s="1"/>
      <c r="I1339" s="12"/>
    </row>
    <row r="1340" spans="1:9" ht="12.75">
      <c r="A1340" s="37">
        <v>1325</v>
      </c>
      <c r="B1340" s="1">
        <f t="shared" si="54"/>
        <v>9</v>
      </c>
      <c r="C1340" s="44" t="e">
        <f t="shared" si="52"/>
        <v>#REF!</v>
      </c>
      <c r="D1340" s="42">
        <v>9</v>
      </c>
      <c r="E1340" s="45" t="e">
        <f t="shared" si="53"/>
        <v>#REF!</v>
      </c>
      <c r="G1340" s="13"/>
      <c r="H1340" s="1"/>
      <c r="I1340" s="12"/>
    </row>
    <row r="1341" spans="1:9" ht="12.75">
      <c r="A1341" s="37">
        <v>1326</v>
      </c>
      <c r="B1341" s="1">
        <f t="shared" si="54"/>
        <v>6</v>
      </c>
      <c r="C1341" s="44" t="e">
        <f t="shared" si="52"/>
        <v>#REF!</v>
      </c>
      <c r="D1341" s="42">
        <v>6</v>
      </c>
      <c r="E1341" s="45" t="e">
        <f t="shared" si="53"/>
        <v>#REF!</v>
      </c>
      <c r="G1341" s="13"/>
      <c r="H1341" s="1"/>
      <c r="I1341" s="12"/>
    </row>
    <row r="1342" spans="1:9" ht="12.75">
      <c r="A1342" s="37">
        <v>1327</v>
      </c>
      <c r="C1342" s="44" t="e">
        <f t="shared" si="52"/>
        <v>#REF!</v>
      </c>
      <c r="D1342" s="43">
        <v>27</v>
      </c>
      <c r="E1342" s="45" t="e">
        <f t="shared" si="53"/>
        <v>#REF!</v>
      </c>
      <c r="G1342" s="13"/>
      <c r="H1342" s="1"/>
      <c r="I1342" s="12"/>
    </row>
    <row r="1343" spans="1:9" ht="12.75">
      <c r="A1343" s="37">
        <v>1328</v>
      </c>
      <c r="C1343" s="44" t="e">
        <f t="shared" si="52"/>
        <v>#REF!</v>
      </c>
      <c r="D1343" s="43">
        <v>28</v>
      </c>
      <c r="E1343" s="45" t="e">
        <f t="shared" si="53"/>
        <v>#REF!</v>
      </c>
      <c r="G1343" s="13"/>
      <c r="H1343" s="1"/>
      <c r="I1343" s="12"/>
    </row>
    <row r="1344" spans="1:9" ht="12.75">
      <c r="A1344" s="37">
        <v>1329</v>
      </c>
      <c r="C1344" s="44" t="e">
        <f t="shared" si="52"/>
        <v>#REF!</v>
      </c>
      <c r="D1344" s="43">
        <v>29</v>
      </c>
      <c r="E1344" s="45" t="e">
        <f t="shared" si="53"/>
        <v>#REF!</v>
      </c>
      <c r="G1344" s="13"/>
      <c r="H1344" s="1"/>
      <c r="I1344" s="12"/>
    </row>
    <row r="1345" spans="1:9" ht="12.75">
      <c r="A1345" s="37">
        <v>1330</v>
      </c>
      <c r="C1345" s="44" t="e">
        <f t="shared" si="52"/>
        <v>#REF!</v>
      </c>
      <c r="D1345" s="43">
        <v>30</v>
      </c>
      <c r="E1345" s="45" t="e">
        <f t="shared" si="53"/>
        <v>#REF!</v>
      </c>
      <c r="G1345" s="13"/>
      <c r="H1345" s="1"/>
      <c r="I1345" s="12"/>
    </row>
    <row r="1346" spans="1:9" ht="12.75">
      <c r="A1346" s="37">
        <v>1331</v>
      </c>
      <c r="C1346" s="44" t="e">
        <f t="shared" si="52"/>
        <v>#REF!</v>
      </c>
      <c r="D1346" s="43">
        <v>31</v>
      </c>
      <c r="E1346" s="45" t="e">
        <f t="shared" si="53"/>
        <v>#REF!</v>
      </c>
      <c r="G1346" s="13"/>
      <c r="H1346" s="1"/>
      <c r="I1346" s="12"/>
    </row>
    <row r="1347" spans="1:9" ht="12.75">
      <c r="A1347" s="37">
        <v>1332</v>
      </c>
      <c r="C1347" s="44" t="e">
        <f t="shared" si="52"/>
        <v>#REF!</v>
      </c>
      <c r="D1347" s="43">
        <v>32</v>
      </c>
      <c r="E1347" s="45" t="e">
        <f t="shared" si="53"/>
        <v>#REF!</v>
      </c>
      <c r="G1347" s="13"/>
      <c r="H1347" s="1"/>
      <c r="I1347" s="12"/>
    </row>
    <row r="1348" spans="1:9" ht="12.75">
      <c r="A1348" s="37">
        <v>1333</v>
      </c>
      <c r="C1348" s="44" t="e">
        <f t="shared" si="52"/>
        <v>#REF!</v>
      </c>
      <c r="D1348" s="43">
        <v>33</v>
      </c>
      <c r="E1348" s="45" t="e">
        <f t="shared" si="53"/>
        <v>#REF!</v>
      </c>
      <c r="G1348" s="13"/>
      <c r="H1348" s="1"/>
      <c r="I1348" s="12"/>
    </row>
    <row r="1349" spans="1:9" ht="12.75">
      <c r="A1349" s="37">
        <v>1334</v>
      </c>
      <c r="C1349" s="44" t="e">
        <f t="shared" si="52"/>
        <v>#REF!</v>
      </c>
      <c r="D1349" s="43">
        <v>34</v>
      </c>
      <c r="E1349" s="45" t="e">
        <f t="shared" si="53"/>
        <v>#REF!</v>
      </c>
      <c r="G1349" s="13"/>
      <c r="H1349" s="1"/>
      <c r="I1349" s="12"/>
    </row>
    <row r="1350" spans="1:9" ht="12.75">
      <c r="A1350" s="37">
        <v>1335</v>
      </c>
      <c r="C1350" s="44" t="e">
        <f t="shared" si="52"/>
        <v>#REF!</v>
      </c>
      <c r="D1350" s="43">
        <v>35</v>
      </c>
      <c r="E1350" s="45" t="e">
        <f t="shared" si="53"/>
        <v>#REF!</v>
      </c>
      <c r="G1350" s="13"/>
      <c r="H1350" s="1"/>
      <c r="I1350" s="12"/>
    </row>
    <row r="1351" spans="1:9" ht="12.75">
      <c r="A1351" s="37">
        <v>1336</v>
      </c>
      <c r="C1351" s="44" t="e">
        <f t="shared" si="52"/>
        <v>#REF!</v>
      </c>
      <c r="D1351" s="43">
        <v>36</v>
      </c>
      <c r="E1351" s="45" t="e">
        <f t="shared" si="53"/>
        <v>#REF!</v>
      </c>
      <c r="G1351" s="13"/>
      <c r="H1351" s="1"/>
      <c r="I1351" s="12"/>
    </row>
    <row r="1352" spans="1:9" ht="12.75">
      <c r="A1352" s="37">
        <v>1337</v>
      </c>
      <c r="C1352" s="44" t="e">
        <f t="shared" si="52"/>
        <v>#REF!</v>
      </c>
      <c r="D1352" s="43">
        <v>37</v>
      </c>
      <c r="E1352" s="45" t="e">
        <f t="shared" si="53"/>
        <v>#REF!</v>
      </c>
      <c r="G1352" s="13"/>
      <c r="H1352" s="1"/>
      <c r="I1352" s="12"/>
    </row>
    <row r="1353" spans="1:9" ht="12.75">
      <c r="A1353" s="37">
        <v>1338</v>
      </c>
      <c r="C1353" s="44" t="e">
        <f t="shared" si="52"/>
        <v>#REF!</v>
      </c>
      <c r="D1353" s="43">
        <v>38</v>
      </c>
      <c r="E1353" s="45" t="e">
        <f t="shared" si="53"/>
        <v>#REF!</v>
      </c>
      <c r="G1353" s="13"/>
      <c r="H1353" s="1"/>
      <c r="I1353" s="12"/>
    </row>
    <row r="1354" spans="1:9" ht="12.75">
      <c r="A1354" s="37">
        <v>1339</v>
      </c>
      <c r="C1354" s="44" t="e">
        <f t="shared" si="52"/>
        <v>#REF!</v>
      </c>
      <c r="D1354" s="43">
        <v>39</v>
      </c>
      <c r="E1354" s="45" t="e">
        <f t="shared" si="53"/>
        <v>#REF!</v>
      </c>
      <c r="G1354" s="13"/>
      <c r="H1354" s="1"/>
      <c r="I1354" s="12"/>
    </row>
    <row r="1355" spans="1:9" ht="12.75">
      <c r="A1355" s="37">
        <v>1340</v>
      </c>
      <c r="C1355" s="44" t="e">
        <f t="shared" si="52"/>
        <v>#REF!</v>
      </c>
      <c r="D1355" s="43">
        <v>40</v>
      </c>
      <c r="E1355" s="45" t="e">
        <f t="shared" si="53"/>
        <v>#REF!</v>
      </c>
      <c r="G1355" s="13"/>
      <c r="H1355" s="1"/>
      <c r="I1355" s="12"/>
    </row>
    <row r="1356" spans="1:9" ht="12.75">
      <c r="A1356" s="37">
        <v>1341</v>
      </c>
      <c r="C1356" s="44" t="e">
        <f t="shared" si="52"/>
        <v>#REF!</v>
      </c>
      <c r="D1356" s="43">
        <v>41</v>
      </c>
      <c r="E1356" s="45" t="e">
        <f t="shared" si="53"/>
        <v>#REF!</v>
      </c>
      <c r="G1356" s="13"/>
      <c r="H1356" s="1"/>
      <c r="I1356" s="12"/>
    </row>
    <row r="1357" spans="1:9" ht="12.75">
      <c r="A1357" s="37">
        <v>1342</v>
      </c>
      <c r="C1357" s="44" t="e">
        <f t="shared" si="52"/>
        <v>#REF!</v>
      </c>
      <c r="D1357" s="43">
        <v>42</v>
      </c>
      <c r="E1357" s="45" t="e">
        <f t="shared" si="53"/>
        <v>#REF!</v>
      </c>
      <c r="G1357" s="13"/>
      <c r="H1357" s="1"/>
      <c r="I1357" s="12"/>
    </row>
    <row r="1358" spans="1:9" ht="12.75">
      <c r="A1358" s="37">
        <v>1343</v>
      </c>
      <c r="C1358" s="44" t="e">
        <f t="shared" si="52"/>
        <v>#REF!</v>
      </c>
      <c r="D1358" s="43">
        <v>43</v>
      </c>
      <c r="E1358" s="45" t="e">
        <f t="shared" si="53"/>
        <v>#REF!</v>
      </c>
      <c r="G1358" s="13"/>
      <c r="H1358" s="1"/>
      <c r="I1358" s="12"/>
    </row>
    <row r="1359" spans="1:9" ht="12.75">
      <c r="A1359" s="37">
        <v>1344</v>
      </c>
      <c r="C1359" s="44" t="e">
        <f t="shared" si="52"/>
        <v>#REF!</v>
      </c>
      <c r="D1359" s="43">
        <v>44</v>
      </c>
      <c r="E1359" s="45" t="e">
        <f t="shared" si="53"/>
        <v>#REF!</v>
      </c>
      <c r="G1359" s="13"/>
      <c r="H1359" s="1"/>
      <c r="I1359" s="12"/>
    </row>
    <row r="1360" spans="1:9" ht="12.75">
      <c r="A1360" s="37">
        <v>1345</v>
      </c>
      <c r="C1360" s="44" t="e">
        <f t="shared" si="52"/>
        <v>#REF!</v>
      </c>
      <c r="D1360" s="43">
        <v>45</v>
      </c>
      <c r="E1360" s="45" t="e">
        <f t="shared" si="53"/>
        <v>#REF!</v>
      </c>
      <c r="G1360" s="13"/>
      <c r="H1360" s="1"/>
      <c r="I1360" s="12"/>
    </row>
    <row r="1361" spans="1:9" ht="12.75">
      <c r="A1361" s="37">
        <v>1346</v>
      </c>
      <c r="C1361" s="44" t="e">
        <f t="shared" si="52"/>
        <v>#REF!</v>
      </c>
      <c r="D1361" s="43">
        <v>46</v>
      </c>
      <c r="E1361" s="45" t="e">
        <f t="shared" si="53"/>
        <v>#REF!</v>
      </c>
      <c r="G1361" s="13"/>
      <c r="H1361" s="1"/>
      <c r="I1361" s="12"/>
    </row>
    <row r="1362" spans="1:9" ht="12.75">
      <c r="A1362" s="37">
        <v>1347</v>
      </c>
      <c r="C1362" s="44" t="e">
        <f t="shared" si="52"/>
        <v>#REF!</v>
      </c>
      <c r="D1362" s="43">
        <v>47</v>
      </c>
      <c r="E1362" s="45" t="e">
        <f t="shared" si="53"/>
        <v>#REF!</v>
      </c>
      <c r="G1362" s="13"/>
      <c r="H1362" s="1"/>
      <c r="I1362" s="12"/>
    </row>
    <row r="1363" spans="1:9" ht="12.75">
      <c r="A1363" s="37">
        <v>1348</v>
      </c>
      <c r="C1363" s="44" t="e">
        <f t="shared" si="52"/>
        <v>#REF!</v>
      </c>
      <c r="D1363" s="43">
        <v>48</v>
      </c>
      <c r="E1363" s="45" t="e">
        <f t="shared" si="53"/>
        <v>#REF!</v>
      </c>
      <c r="G1363" s="13"/>
      <c r="H1363" s="1"/>
      <c r="I1363" s="12"/>
    </row>
    <row r="1364" spans="1:9" ht="12.75">
      <c r="A1364" s="37">
        <v>1349</v>
      </c>
      <c r="C1364" s="44" t="e">
        <f t="shared" si="52"/>
        <v>#REF!</v>
      </c>
      <c r="D1364" s="43">
        <v>49</v>
      </c>
      <c r="E1364" s="45" t="e">
        <f t="shared" si="53"/>
        <v>#REF!</v>
      </c>
      <c r="G1364" s="13"/>
      <c r="H1364" s="1"/>
      <c r="I1364" s="12"/>
    </row>
    <row r="1365" spans="1:9" ht="12.75">
      <c r="A1365" s="37">
        <v>1350</v>
      </c>
      <c r="C1365" s="44" t="e">
        <f t="shared" si="52"/>
        <v>#REF!</v>
      </c>
      <c r="D1365" s="43">
        <v>50</v>
      </c>
      <c r="E1365" s="45" t="e">
        <f t="shared" si="53"/>
        <v>#REF!</v>
      </c>
      <c r="G1365" s="13"/>
      <c r="H1365" s="1"/>
      <c r="I1365" s="12"/>
    </row>
    <row r="1366" spans="1:9" ht="12.75">
      <c r="A1366" s="37">
        <v>1351</v>
      </c>
      <c r="C1366" s="44" t="e">
        <f t="shared" si="52"/>
        <v>#REF!</v>
      </c>
      <c r="D1366" s="43">
        <v>51</v>
      </c>
      <c r="E1366" s="45" t="e">
        <f t="shared" si="53"/>
        <v>#REF!</v>
      </c>
      <c r="G1366" s="13"/>
      <c r="H1366" s="1"/>
      <c r="I1366" s="12"/>
    </row>
    <row r="1367" spans="1:9" ht="12.75">
      <c r="A1367" s="37">
        <v>1352</v>
      </c>
      <c r="C1367" s="44" t="e">
        <f t="shared" si="52"/>
        <v>#REF!</v>
      </c>
      <c r="D1367" s="43">
        <v>52</v>
      </c>
      <c r="E1367" s="45" t="e">
        <f t="shared" si="53"/>
        <v>#REF!</v>
      </c>
      <c r="G1367" s="13"/>
      <c r="H1367" s="1"/>
      <c r="I1367" s="12"/>
    </row>
    <row r="1368" spans="1:9" ht="12.75">
      <c r="A1368" s="37">
        <v>1353</v>
      </c>
      <c r="B1368" t="str">
        <f>IF(D1368=13,"KING",IF(D1368=12,"QUEEN",IF(D1368=11,"JACK",IF(D1368=1,"ACE",D1368))))</f>
        <v>QUEEN</v>
      </c>
      <c r="C1368" s="44" t="e">
        <f t="shared" si="52"/>
        <v>#REF!</v>
      </c>
      <c r="D1368" s="41">
        <v>12</v>
      </c>
      <c r="E1368" s="45" t="e">
        <f t="shared" si="53"/>
        <v>#REF!</v>
      </c>
      <c r="G1368" s="13"/>
      <c r="H1368" s="1"/>
      <c r="I1368" s="12"/>
    </row>
    <row r="1369" spans="1:9" ht="12.75">
      <c r="A1369" s="37">
        <v>1354</v>
      </c>
      <c r="B1369">
        <f aca="true" t="shared" si="56" ref="B1369:B1393">IF(D1369=13,"KING",IF(D1369=12,"QUEEN",IF(D1369=11,"JACK",IF(D1369=1,"ACE",D1369))))</f>
        <v>7</v>
      </c>
      <c r="C1369" s="44" t="e">
        <f t="shared" si="52"/>
        <v>#REF!</v>
      </c>
      <c r="D1369" s="41">
        <v>7</v>
      </c>
      <c r="E1369" s="45" t="e">
        <f t="shared" si="53"/>
        <v>#REF!</v>
      </c>
      <c r="G1369" s="13"/>
      <c r="H1369" s="1"/>
      <c r="I1369" s="12"/>
    </row>
    <row r="1370" spans="1:9" ht="12.75">
      <c r="A1370" s="37">
        <v>1355</v>
      </c>
      <c r="B1370">
        <f t="shared" si="56"/>
        <v>8</v>
      </c>
      <c r="C1370" s="44" t="e">
        <f t="shared" si="52"/>
        <v>#REF!</v>
      </c>
      <c r="D1370" s="41">
        <v>8</v>
      </c>
      <c r="E1370" s="45" t="e">
        <f t="shared" si="53"/>
        <v>#REF!</v>
      </c>
      <c r="G1370" s="13"/>
      <c r="H1370" s="1"/>
      <c r="I1370" s="12"/>
    </row>
    <row r="1371" spans="1:9" ht="12.75">
      <c r="A1371" s="37">
        <v>1356</v>
      </c>
      <c r="B1371">
        <f t="shared" si="56"/>
        <v>4</v>
      </c>
      <c r="C1371" s="44" t="e">
        <f t="shared" si="52"/>
        <v>#REF!</v>
      </c>
      <c r="D1371" s="41">
        <v>4</v>
      </c>
      <c r="E1371" s="45" t="e">
        <f t="shared" si="53"/>
        <v>#REF!</v>
      </c>
      <c r="G1371" s="13"/>
      <c r="H1371" s="1"/>
      <c r="I1371" s="12"/>
    </row>
    <row r="1372" spans="1:9" ht="12.75">
      <c r="A1372" s="37">
        <v>1357</v>
      </c>
      <c r="B1372">
        <f t="shared" si="56"/>
        <v>5</v>
      </c>
      <c r="C1372" s="44" t="e">
        <f t="shared" si="52"/>
        <v>#REF!</v>
      </c>
      <c r="D1372" s="41">
        <v>5</v>
      </c>
      <c r="E1372" s="45" t="e">
        <f t="shared" si="53"/>
        <v>#REF!</v>
      </c>
      <c r="G1372" s="13"/>
      <c r="H1372" s="1"/>
      <c r="I1372" s="12"/>
    </row>
    <row r="1373" spans="1:9" ht="12.75">
      <c r="A1373" s="37">
        <v>1358</v>
      </c>
      <c r="B1373" t="str">
        <f t="shared" si="56"/>
        <v>JACK</v>
      </c>
      <c r="C1373" s="44" t="e">
        <f t="shared" si="52"/>
        <v>#REF!</v>
      </c>
      <c r="D1373" s="41">
        <v>11</v>
      </c>
      <c r="E1373" s="45" t="e">
        <f t="shared" si="53"/>
        <v>#REF!</v>
      </c>
      <c r="G1373" s="13"/>
      <c r="H1373" s="1"/>
      <c r="I1373" s="12"/>
    </row>
    <row r="1374" spans="1:9" ht="12.75">
      <c r="A1374" s="37">
        <v>1359</v>
      </c>
      <c r="B1374">
        <f t="shared" si="56"/>
        <v>6</v>
      </c>
      <c r="C1374" s="44" t="e">
        <f t="shared" si="52"/>
        <v>#REF!</v>
      </c>
      <c r="D1374" s="41">
        <v>6</v>
      </c>
      <c r="E1374" s="45" t="e">
        <f t="shared" si="53"/>
        <v>#REF!</v>
      </c>
      <c r="G1374" s="13"/>
      <c r="H1374" s="1"/>
      <c r="I1374" s="12"/>
    </row>
    <row r="1375" spans="1:9" ht="12.75">
      <c r="A1375" s="37">
        <v>1360</v>
      </c>
      <c r="B1375">
        <f t="shared" si="56"/>
        <v>10</v>
      </c>
      <c r="C1375" s="44" t="e">
        <f t="shared" si="52"/>
        <v>#REF!</v>
      </c>
      <c r="D1375" s="41">
        <v>10</v>
      </c>
      <c r="E1375" s="45" t="e">
        <f t="shared" si="53"/>
        <v>#REF!</v>
      </c>
      <c r="G1375" s="13"/>
      <c r="H1375" s="1"/>
      <c r="I1375" s="12"/>
    </row>
    <row r="1376" spans="1:9" ht="12.75">
      <c r="A1376" s="37">
        <v>1361</v>
      </c>
      <c r="B1376">
        <f t="shared" si="56"/>
        <v>9</v>
      </c>
      <c r="C1376" s="44" t="e">
        <f t="shared" si="52"/>
        <v>#REF!</v>
      </c>
      <c r="D1376" s="41">
        <v>9</v>
      </c>
      <c r="E1376" s="45" t="e">
        <f t="shared" si="53"/>
        <v>#REF!</v>
      </c>
      <c r="G1376" s="13"/>
      <c r="H1376" s="1"/>
      <c r="I1376" s="12"/>
    </row>
    <row r="1377" spans="1:9" ht="12.75">
      <c r="A1377" s="37">
        <v>1362</v>
      </c>
      <c r="B1377">
        <f t="shared" si="56"/>
        <v>3</v>
      </c>
      <c r="C1377" s="44" t="e">
        <f aca="true" t="shared" si="57" ref="C1377:C1440">IF($A$14=13,$C$16,$C$18)</f>
        <v>#REF!</v>
      </c>
      <c r="D1377" s="41">
        <v>3</v>
      </c>
      <c r="E1377" s="45" t="e">
        <f aca="true" t="shared" si="58" ref="E1377:E1440">IF($A$14=13,4,2)</f>
        <v>#REF!</v>
      </c>
      <c r="G1377" s="13"/>
      <c r="H1377" s="1"/>
      <c r="I1377" s="12"/>
    </row>
    <row r="1378" spans="1:9" ht="12.75">
      <c r="A1378" s="37">
        <v>1363</v>
      </c>
      <c r="B1378" t="str">
        <f t="shared" si="56"/>
        <v>KING</v>
      </c>
      <c r="C1378" s="44" t="e">
        <f t="shared" si="57"/>
        <v>#REF!</v>
      </c>
      <c r="D1378" s="41">
        <v>13</v>
      </c>
      <c r="E1378" s="45" t="e">
        <f t="shared" si="58"/>
        <v>#REF!</v>
      </c>
      <c r="G1378" s="13"/>
      <c r="H1378" s="1"/>
      <c r="I1378" s="12"/>
    </row>
    <row r="1379" spans="1:9" ht="12.75">
      <c r="A1379" s="37">
        <v>1364</v>
      </c>
      <c r="B1379" t="str">
        <f t="shared" si="56"/>
        <v>ACE</v>
      </c>
      <c r="C1379" s="44" t="e">
        <f t="shared" si="57"/>
        <v>#REF!</v>
      </c>
      <c r="D1379" s="41">
        <v>1</v>
      </c>
      <c r="E1379" s="45" t="e">
        <f t="shared" si="58"/>
        <v>#REF!</v>
      </c>
      <c r="G1379" s="13"/>
      <c r="H1379" s="1"/>
      <c r="I1379" s="12"/>
    </row>
    <row r="1380" spans="1:9" ht="12.75">
      <c r="A1380" s="37">
        <v>1365</v>
      </c>
      <c r="B1380">
        <f t="shared" si="56"/>
        <v>2</v>
      </c>
      <c r="C1380" s="44" t="e">
        <f t="shared" si="57"/>
        <v>#REF!</v>
      </c>
      <c r="D1380" s="41">
        <v>2</v>
      </c>
      <c r="E1380" s="45" t="e">
        <f t="shared" si="58"/>
        <v>#REF!</v>
      </c>
      <c r="G1380" s="13"/>
      <c r="H1380" s="1"/>
      <c r="I1380" s="12"/>
    </row>
    <row r="1381" spans="1:9" ht="12.75">
      <c r="A1381" s="37">
        <v>1366</v>
      </c>
      <c r="B1381" s="1" t="str">
        <f t="shared" si="56"/>
        <v>QUEEN</v>
      </c>
      <c r="C1381" s="44" t="e">
        <f t="shared" si="57"/>
        <v>#REF!</v>
      </c>
      <c r="D1381" s="42">
        <f aca="true" t="shared" si="59" ref="D1381:D1390">D1368</f>
        <v>12</v>
      </c>
      <c r="E1381" s="45" t="e">
        <f t="shared" si="58"/>
        <v>#REF!</v>
      </c>
      <c r="G1381" s="13"/>
      <c r="H1381" s="1"/>
      <c r="I1381" s="12"/>
    </row>
    <row r="1382" spans="1:9" ht="12.75">
      <c r="A1382" s="37">
        <v>1367</v>
      </c>
      <c r="B1382" s="1">
        <f t="shared" si="56"/>
        <v>7</v>
      </c>
      <c r="C1382" s="44" t="e">
        <f t="shared" si="57"/>
        <v>#REF!</v>
      </c>
      <c r="D1382" s="42">
        <f t="shared" si="59"/>
        <v>7</v>
      </c>
      <c r="E1382" s="45" t="e">
        <f t="shared" si="58"/>
        <v>#REF!</v>
      </c>
      <c r="G1382" s="13"/>
      <c r="H1382" s="1"/>
      <c r="I1382" s="12"/>
    </row>
    <row r="1383" spans="1:9" ht="12.75">
      <c r="A1383" s="37">
        <v>1368</v>
      </c>
      <c r="B1383" s="1">
        <f t="shared" si="56"/>
        <v>8</v>
      </c>
      <c r="C1383" s="44" t="e">
        <f t="shared" si="57"/>
        <v>#REF!</v>
      </c>
      <c r="D1383" s="42">
        <f t="shared" si="59"/>
        <v>8</v>
      </c>
      <c r="E1383" s="45" t="e">
        <f t="shared" si="58"/>
        <v>#REF!</v>
      </c>
      <c r="G1383" s="13"/>
      <c r="H1383" s="1"/>
      <c r="I1383" s="12"/>
    </row>
    <row r="1384" spans="1:9" ht="12.75">
      <c r="A1384" s="37">
        <v>1369</v>
      </c>
      <c r="B1384" s="1">
        <f t="shared" si="56"/>
        <v>4</v>
      </c>
      <c r="C1384" s="44" t="e">
        <f t="shared" si="57"/>
        <v>#REF!</v>
      </c>
      <c r="D1384" s="42">
        <f t="shared" si="59"/>
        <v>4</v>
      </c>
      <c r="E1384" s="45" t="e">
        <f t="shared" si="58"/>
        <v>#REF!</v>
      </c>
      <c r="G1384" s="13"/>
      <c r="H1384" s="1"/>
      <c r="I1384" s="12"/>
    </row>
    <row r="1385" spans="1:9" ht="12.75">
      <c r="A1385" s="37">
        <v>1370</v>
      </c>
      <c r="B1385" s="1">
        <f t="shared" si="56"/>
        <v>5</v>
      </c>
      <c r="C1385" s="44" t="e">
        <f t="shared" si="57"/>
        <v>#REF!</v>
      </c>
      <c r="D1385" s="42">
        <f t="shared" si="59"/>
        <v>5</v>
      </c>
      <c r="E1385" s="45" t="e">
        <f t="shared" si="58"/>
        <v>#REF!</v>
      </c>
      <c r="G1385" s="13"/>
      <c r="H1385" s="1"/>
      <c r="I1385" s="12"/>
    </row>
    <row r="1386" spans="1:9" ht="12.75">
      <c r="A1386" s="37">
        <v>1371</v>
      </c>
      <c r="B1386" s="1" t="str">
        <f t="shared" si="56"/>
        <v>JACK</v>
      </c>
      <c r="C1386" s="44" t="e">
        <f t="shared" si="57"/>
        <v>#REF!</v>
      </c>
      <c r="D1386" s="42">
        <f t="shared" si="59"/>
        <v>11</v>
      </c>
      <c r="E1386" s="45" t="e">
        <f t="shared" si="58"/>
        <v>#REF!</v>
      </c>
      <c r="G1386" s="13"/>
      <c r="H1386" s="1"/>
      <c r="I1386" s="12"/>
    </row>
    <row r="1387" spans="1:9" ht="12.75">
      <c r="A1387" s="37">
        <v>1372</v>
      </c>
      <c r="B1387" s="1">
        <f t="shared" si="56"/>
        <v>6</v>
      </c>
      <c r="C1387" s="44" t="e">
        <f t="shared" si="57"/>
        <v>#REF!</v>
      </c>
      <c r="D1387" s="42">
        <f t="shared" si="59"/>
        <v>6</v>
      </c>
      <c r="E1387" s="45" t="e">
        <f t="shared" si="58"/>
        <v>#REF!</v>
      </c>
      <c r="G1387" s="13"/>
      <c r="H1387" s="1"/>
      <c r="I1387" s="12"/>
    </row>
    <row r="1388" spans="1:9" ht="12.75">
      <c r="A1388" s="37">
        <v>1373</v>
      </c>
      <c r="B1388" s="1">
        <f t="shared" si="56"/>
        <v>10</v>
      </c>
      <c r="C1388" s="44" t="e">
        <f t="shared" si="57"/>
        <v>#REF!</v>
      </c>
      <c r="D1388" s="42">
        <f t="shared" si="59"/>
        <v>10</v>
      </c>
      <c r="E1388" s="45" t="e">
        <f t="shared" si="58"/>
        <v>#REF!</v>
      </c>
      <c r="G1388" s="13"/>
      <c r="H1388" s="1"/>
      <c r="I1388" s="12"/>
    </row>
    <row r="1389" spans="1:9" ht="12.75">
      <c r="A1389" s="37">
        <v>1374</v>
      </c>
      <c r="B1389" s="1">
        <f t="shared" si="56"/>
        <v>9</v>
      </c>
      <c r="C1389" s="44" t="e">
        <f t="shared" si="57"/>
        <v>#REF!</v>
      </c>
      <c r="D1389" s="42">
        <f t="shared" si="59"/>
        <v>9</v>
      </c>
      <c r="E1389" s="45" t="e">
        <f t="shared" si="58"/>
        <v>#REF!</v>
      </c>
      <c r="G1389" s="13"/>
      <c r="H1389" s="1"/>
      <c r="I1389" s="12"/>
    </row>
    <row r="1390" spans="1:9" ht="12.75">
      <c r="A1390" s="37">
        <v>1375</v>
      </c>
      <c r="B1390" s="1">
        <f t="shared" si="56"/>
        <v>3</v>
      </c>
      <c r="C1390" s="44" t="e">
        <f t="shared" si="57"/>
        <v>#REF!</v>
      </c>
      <c r="D1390" s="42">
        <f t="shared" si="59"/>
        <v>3</v>
      </c>
      <c r="E1390" s="45" t="e">
        <f t="shared" si="58"/>
        <v>#REF!</v>
      </c>
      <c r="G1390" s="13"/>
      <c r="H1390" s="1"/>
      <c r="I1390" s="12"/>
    </row>
    <row r="1391" spans="1:9" ht="12.75">
      <c r="A1391" s="37">
        <v>1376</v>
      </c>
      <c r="B1391" s="1" t="str">
        <f t="shared" si="56"/>
        <v>KING</v>
      </c>
      <c r="C1391" s="44" t="e">
        <f t="shared" si="57"/>
        <v>#REF!</v>
      </c>
      <c r="D1391" s="42">
        <v>13</v>
      </c>
      <c r="E1391" s="45" t="e">
        <f t="shared" si="58"/>
        <v>#REF!</v>
      </c>
      <c r="G1391" s="13"/>
      <c r="H1391" s="1"/>
      <c r="I1391" s="12"/>
    </row>
    <row r="1392" spans="1:9" ht="12.75">
      <c r="A1392" s="37">
        <v>1377</v>
      </c>
      <c r="B1392" s="1" t="str">
        <f t="shared" si="56"/>
        <v>ACE</v>
      </c>
      <c r="C1392" s="44" t="e">
        <f t="shared" si="57"/>
        <v>#REF!</v>
      </c>
      <c r="D1392" s="42">
        <v>1</v>
      </c>
      <c r="E1392" s="45" t="e">
        <f t="shared" si="58"/>
        <v>#REF!</v>
      </c>
      <c r="G1392" s="13"/>
      <c r="H1392" s="1"/>
      <c r="I1392" s="12"/>
    </row>
    <row r="1393" spans="1:9" ht="12.75">
      <c r="A1393" s="37">
        <v>1378</v>
      </c>
      <c r="B1393" s="1">
        <f t="shared" si="56"/>
        <v>2</v>
      </c>
      <c r="C1393" s="44" t="e">
        <f t="shared" si="57"/>
        <v>#REF!</v>
      </c>
      <c r="D1393" s="42">
        <v>2</v>
      </c>
      <c r="E1393" s="45" t="e">
        <f t="shared" si="58"/>
        <v>#REF!</v>
      </c>
      <c r="G1393" s="13"/>
      <c r="H1393" s="1"/>
      <c r="I1393" s="12"/>
    </row>
    <row r="1394" spans="1:9" ht="12.75">
      <c r="A1394" s="37">
        <v>1379</v>
      </c>
      <c r="C1394" s="44" t="e">
        <f t="shared" si="57"/>
        <v>#REF!</v>
      </c>
      <c r="D1394" s="43">
        <v>27</v>
      </c>
      <c r="E1394" s="45" t="e">
        <f t="shared" si="58"/>
        <v>#REF!</v>
      </c>
      <c r="G1394" s="13"/>
      <c r="H1394" s="1"/>
      <c r="I1394" s="12"/>
    </row>
    <row r="1395" spans="1:9" ht="12.75">
      <c r="A1395" s="37">
        <v>1380</v>
      </c>
      <c r="C1395" s="44" t="e">
        <f t="shared" si="57"/>
        <v>#REF!</v>
      </c>
      <c r="D1395" s="43">
        <v>28</v>
      </c>
      <c r="E1395" s="45" t="e">
        <f t="shared" si="58"/>
        <v>#REF!</v>
      </c>
      <c r="G1395" s="13"/>
      <c r="H1395" s="1"/>
      <c r="I1395" s="12"/>
    </row>
    <row r="1396" spans="1:9" ht="12.75">
      <c r="A1396" s="37">
        <v>1381</v>
      </c>
      <c r="C1396" s="44" t="e">
        <f t="shared" si="57"/>
        <v>#REF!</v>
      </c>
      <c r="D1396" s="43">
        <v>29</v>
      </c>
      <c r="E1396" s="45" t="e">
        <f t="shared" si="58"/>
        <v>#REF!</v>
      </c>
      <c r="G1396" s="13"/>
      <c r="H1396" s="1"/>
      <c r="I1396" s="12"/>
    </row>
    <row r="1397" spans="1:9" ht="12.75">
      <c r="A1397" s="37">
        <v>1382</v>
      </c>
      <c r="C1397" s="44" t="e">
        <f t="shared" si="57"/>
        <v>#REF!</v>
      </c>
      <c r="D1397" s="43">
        <v>30</v>
      </c>
      <c r="E1397" s="45" t="e">
        <f t="shared" si="58"/>
        <v>#REF!</v>
      </c>
      <c r="G1397" s="13"/>
      <c r="H1397" s="1"/>
      <c r="I1397" s="12"/>
    </row>
    <row r="1398" spans="1:9" ht="12.75">
      <c r="A1398" s="37">
        <v>1383</v>
      </c>
      <c r="C1398" s="44" t="e">
        <f t="shared" si="57"/>
        <v>#REF!</v>
      </c>
      <c r="D1398" s="43">
        <v>31</v>
      </c>
      <c r="E1398" s="45" t="e">
        <f t="shared" si="58"/>
        <v>#REF!</v>
      </c>
      <c r="G1398" s="13"/>
      <c r="H1398" s="1"/>
      <c r="I1398" s="12"/>
    </row>
    <row r="1399" spans="1:9" ht="12.75">
      <c r="A1399" s="37">
        <v>1384</v>
      </c>
      <c r="C1399" s="44" t="e">
        <f t="shared" si="57"/>
        <v>#REF!</v>
      </c>
      <c r="D1399" s="43">
        <v>32</v>
      </c>
      <c r="E1399" s="45" t="e">
        <f t="shared" si="58"/>
        <v>#REF!</v>
      </c>
      <c r="G1399" s="13"/>
      <c r="H1399" s="1"/>
      <c r="I1399" s="12"/>
    </row>
    <row r="1400" spans="1:9" ht="12.75">
      <c r="A1400" s="37">
        <v>1385</v>
      </c>
      <c r="C1400" s="44" t="e">
        <f t="shared" si="57"/>
        <v>#REF!</v>
      </c>
      <c r="D1400" s="43">
        <v>33</v>
      </c>
      <c r="E1400" s="45" t="e">
        <f t="shared" si="58"/>
        <v>#REF!</v>
      </c>
      <c r="G1400" s="13"/>
      <c r="H1400" s="1"/>
      <c r="I1400" s="12"/>
    </row>
    <row r="1401" spans="1:9" ht="12.75">
      <c r="A1401" s="37">
        <v>1386</v>
      </c>
      <c r="C1401" s="44" t="e">
        <f t="shared" si="57"/>
        <v>#REF!</v>
      </c>
      <c r="D1401" s="43">
        <v>34</v>
      </c>
      <c r="E1401" s="45" t="e">
        <f t="shared" si="58"/>
        <v>#REF!</v>
      </c>
      <c r="G1401" s="13"/>
      <c r="H1401" s="1"/>
      <c r="I1401" s="12"/>
    </row>
    <row r="1402" spans="1:9" ht="12.75">
      <c r="A1402" s="37">
        <v>1387</v>
      </c>
      <c r="C1402" s="44" t="e">
        <f t="shared" si="57"/>
        <v>#REF!</v>
      </c>
      <c r="D1402" s="43">
        <v>35</v>
      </c>
      <c r="E1402" s="45" t="e">
        <f t="shared" si="58"/>
        <v>#REF!</v>
      </c>
      <c r="G1402" s="13"/>
      <c r="H1402" s="1"/>
      <c r="I1402" s="12"/>
    </row>
    <row r="1403" spans="1:9" ht="12.75">
      <c r="A1403" s="37">
        <v>1388</v>
      </c>
      <c r="C1403" s="44" t="e">
        <f t="shared" si="57"/>
        <v>#REF!</v>
      </c>
      <c r="D1403" s="43">
        <v>36</v>
      </c>
      <c r="E1403" s="45" t="e">
        <f t="shared" si="58"/>
        <v>#REF!</v>
      </c>
      <c r="G1403" s="13"/>
      <c r="H1403" s="1"/>
      <c r="I1403" s="12"/>
    </row>
    <row r="1404" spans="1:9" ht="12.75">
      <c r="A1404" s="37">
        <v>1389</v>
      </c>
      <c r="C1404" s="44" t="e">
        <f t="shared" si="57"/>
        <v>#REF!</v>
      </c>
      <c r="D1404" s="43">
        <v>37</v>
      </c>
      <c r="E1404" s="45" t="e">
        <f t="shared" si="58"/>
        <v>#REF!</v>
      </c>
      <c r="G1404" s="13"/>
      <c r="H1404" s="1"/>
      <c r="I1404" s="12"/>
    </row>
    <row r="1405" spans="1:9" ht="12.75">
      <c r="A1405" s="37">
        <v>1390</v>
      </c>
      <c r="C1405" s="44" t="e">
        <f t="shared" si="57"/>
        <v>#REF!</v>
      </c>
      <c r="D1405" s="43">
        <v>38</v>
      </c>
      <c r="E1405" s="45" t="e">
        <f t="shared" si="58"/>
        <v>#REF!</v>
      </c>
      <c r="G1405" s="13"/>
      <c r="H1405" s="1"/>
      <c r="I1405" s="12"/>
    </row>
    <row r="1406" spans="1:9" ht="12.75">
      <c r="A1406" s="37">
        <v>1391</v>
      </c>
      <c r="C1406" s="44" t="e">
        <f t="shared" si="57"/>
        <v>#REF!</v>
      </c>
      <c r="D1406" s="43">
        <v>39</v>
      </c>
      <c r="E1406" s="45" t="e">
        <f t="shared" si="58"/>
        <v>#REF!</v>
      </c>
      <c r="G1406" s="13"/>
      <c r="H1406" s="1"/>
      <c r="I1406" s="12"/>
    </row>
    <row r="1407" spans="1:9" ht="12.75">
      <c r="A1407" s="37">
        <v>1392</v>
      </c>
      <c r="C1407" s="44" t="e">
        <f t="shared" si="57"/>
        <v>#REF!</v>
      </c>
      <c r="D1407" s="43">
        <v>40</v>
      </c>
      <c r="E1407" s="45" t="e">
        <f t="shared" si="58"/>
        <v>#REF!</v>
      </c>
      <c r="G1407" s="13"/>
      <c r="H1407" s="1"/>
      <c r="I1407" s="12"/>
    </row>
    <row r="1408" spans="1:9" ht="12.75">
      <c r="A1408" s="37">
        <v>1393</v>
      </c>
      <c r="C1408" s="44" t="e">
        <f t="shared" si="57"/>
        <v>#REF!</v>
      </c>
      <c r="D1408" s="43">
        <v>41</v>
      </c>
      <c r="E1408" s="45" t="e">
        <f t="shared" si="58"/>
        <v>#REF!</v>
      </c>
      <c r="G1408" s="13"/>
      <c r="H1408" s="1"/>
      <c r="I1408" s="12"/>
    </row>
    <row r="1409" spans="1:9" ht="12.75">
      <c r="A1409" s="37">
        <v>1394</v>
      </c>
      <c r="C1409" s="44" t="e">
        <f t="shared" si="57"/>
        <v>#REF!</v>
      </c>
      <c r="D1409" s="43">
        <v>42</v>
      </c>
      <c r="E1409" s="45" t="e">
        <f t="shared" si="58"/>
        <v>#REF!</v>
      </c>
      <c r="G1409" s="13"/>
      <c r="H1409" s="1"/>
      <c r="I1409" s="12"/>
    </row>
    <row r="1410" spans="1:9" ht="12.75">
      <c r="A1410" s="37">
        <v>1395</v>
      </c>
      <c r="C1410" s="44" t="e">
        <f t="shared" si="57"/>
        <v>#REF!</v>
      </c>
      <c r="D1410" s="43">
        <v>43</v>
      </c>
      <c r="E1410" s="45" t="e">
        <f t="shared" si="58"/>
        <v>#REF!</v>
      </c>
      <c r="G1410" s="13"/>
      <c r="H1410" s="1"/>
      <c r="I1410" s="12"/>
    </row>
    <row r="1411" spans="1:9" ht="12.75">
      <c r="A1411" s="37">
        <v>1396</v>
      </c>
      <c r="C1411" s="44" t="e">
        <f t="shared" si="57"/>
        <v>#REF!</v>
      </c>
      <c r="D1411" s="43">
        <v>44</v>
      </c>
      <c r="E1411" s="45" t="e">
        <f t="shared" si="58"/>
        <v>#REF!</v>
      </c>
      <c r="G1411" s="13"/>
      <c r="H1411" s="1"/>
      <c r="I1411" s="12"/>
    </row>
    <row r="1412" spans="1:9" ht="12.75">
      <c r="A1412" s="37">
        <v>1397</v>
      </c>
      <c r="C1412" s="44" t="e">
        <f t="shared" si="57"/>
        <v>#REF!</v>
      </c>
      <c r="D1412" s="43">
        <v>45</v>
      </c>
      <c r="E1412" s="45" t="e">
        <f t="shared" si="58"/>
        <v>#REF!</v>
      </c>
      <c r="G1412" s="13"/>
      <c r="H1412" s="1"/>
      <c r="I1412" s="12"/>
    </row>
    <row r="1413" spans="1:9" ht="12.75">
      <c r="A1413" s="37">
        <v>1398</v>
      </c>
      <c r="C1413" s="44" t="e">
        <f t="shared" si="57"/>
        <v>#REF!</v>
      </c>
      <c r="D1413" s="43">
        <v>46</v>
      </c>
      <c r="E1413" s="45" t="e">
        <f t="shared" si="58"/>
        <v>#REF!</v>
      </c>
      <c r="G1413" s="13"/>
      <c r="H1413" s="1"/>
      <c r="I1413" s="12"/>
    </row>
    <row r="1414" spans="1:9" ht="12.75">
      <c r="A1414" s="37">
        <v>1399</v>
      </c>
      <c r="C1414" s="44" t="e">
        <f t="shared" si="57"/>
        <v>#REF!</v>
      </c>
      <c r="D1414" s="43">
        <v>47</v>
      </c>
      <c r="E1414" s="45" t="e">
        <f t="shared" si="58"/>
        <v>#REF!</v>
      </c>
      <c r="G1414" s="13"/>
      <c r="H1414" s="1"/>
      <c r="I1414" s="12"/>
    </row>
    <row r="1415" spans="1:9" ht="12.75">
      <c r="A1415" s="37">
        <v>1400</v>
      </c>
      <c r="C1415" s="44" t="e">
        <f t="shared" si="57"/>
        <v>#REF!</v>
      </c>
      <c r="D1415" s="43">
        <v>48</v>
      </c>
      <c r="E1415" s="45" t="e">
        <f t="shared" si="58"/>
        <v>#REF!</v>
      </c>
      <c r="G1415" s="13"/>
      <c r="H1415" s="1"/>
      <c r="I1415" s="12"/>
    </row>
    <row r="1416" spans="1:9" ht="12.75">
      <c r="A1416" s="37">
        <v>1401</v>
      </c>
      <c r="C1416" s="44" t="e">
        <f t="shared" si="57"/>
        <v>#REF!</v>
      </c>
      <c r="D1416" s="43">
        <v>49</v>
      </c>
      <c r="E1416" s="45" t="e">
        <f t="shared" si="58"/>
        <v>#REF!</v>
      </c>
      <c r="G1416" s="13"/>
      <c r="H1416" s="1"/>
      <c r="I1416" s="12"/>
    </row>
    <row r="1417" spans="1:9" ht="12.75">
      <c r="A1417" s="37">
        <v>1402</v>
      </c>
      <c r="C1417" s="44" t="e">
        <f t="shared" si="57"/>
        <v>#REF!</v>
      </c>
      <c r="D1417" s="43">
        <v>50</v>
      </c>
      <c r="E1417" s="45" t="e">
        <f t="shared" si="58"/>
        <v>#REF!</v>
      </c>
      <c r="G1417" s="13"/>
      <c r="H1417" s="1"/>
      <c r="I1417" s="12"/>
    </row>
    <row r="1418" spans="1:9" ht="12.75">
      <c r="A1418" s="37">
        <v>1403</v>
      </c>
      <c r="C1418" s="44" t="e">
        <f t="shared" si="57"/>
        <v>#REF!</v>
      </c>
      <c r="D1418" s="43">
        <v>51</v>
      </c>
      <c r="E1418" s="45" t="e">
        <f t="shared" si="58"/>
        <v>#REF!</v>
      </c>
      <c r="G1418" s="13"/>
      <c r="H1418" s="1"/>
      <c r="I1418" s="12"/>
    </row>
    <row r="1419" spans="1:9" ht="12.75">
      <c r="A1419" s="37">
        <v>1404</v>
      </c>
      <c r="C1419" s="44" t="e">
        <f t="shared" si="57"/>
        <v>#REF!</v>
      </c>
      <c r="D1419" s="43">
        <v>52</v>
      </c>
      <c r="E1419" s="45" t="e">
        <f t="shared" si="58"/>
        <v>#REF!</v>
      </c>
      <c r="G1419" s="13"/>
      <c r="H1419" s="1"/>
      <c r="I1419" s="12"/>
    </row>
    <row r="1420" spans="1:9" ht="12.75">
      <c r="A1420" s="37">
        <v>1405</v>
      </c>
      <c r="B1420">
        <f>IF(D1420=13,"KING",IF(D1420=12,"QUEEN",IF(D1420=11,"JACK",IF(D1420=1,"ACE",D1420))))</f>
        <v>6</v>
      </c>
      <c r="C1420" s="44" t="e">
        <f t="shared" si="57"/>
        <v>#REF!</v>
      </c>
      <c r="D1420" s="41">
        <v>6</v>
      </c>
      <c r="E1420" s="45" t="e">
        <f t="shared" si="58"/>
        <v>#REF!</v>
      </c>
      <c r="G1420" s="13"/>
      <c r="H1420" s="1"/>
      <c r="I1420" s="12"/>
    </row>
    <row r="1421" spans="1:9" ht="12.75">
      <c r="A1421" s="37">
        <v>1406</v>
      </c>
      <c r="B1421">
        <f aca="true" t="shared" si="60" ref="B1421:B1445">IF(D1421=13,"KING",IF(D1421=12,"QUEEN",IF(D1421=11,"JACK",IF(D1421=1,"ACE",D1421))))</f>
        <v>8</v>
      </c>
      <c r="C1421" s="44" t="e">
        <f t="shared" si="57"/>
        <v>#REF!</v>
      </c>
      <c r="D1421" s="41">
        <v>8</v>
      </c>
      <c r="E1421" s="45" t="e">
        <f t="shared" si="58"/>
        <v>#REF!</v>
      </c>
      <c r="G1421" s="13"/>
      <c r="H1421" s="1"/>
      <c r="I1421" s="12"/>
    </row>
    <row r="1422" spans="1:9" ht="12.75">
      <c r="A1422" s="37">
        <v>1407</v>
      </c>
      <c r="B1422" t="str">
        <f t="shared" si="60"/>
        <v>KING</v>
      </c>
      <c r="C1422" s="44" t="e">
        <f t="shared" si="57"/>
        <v>#REF!</v>
      </c>
      <c r="D1422" s="41">
        <v>13</v>
      </c>
      <c r="E1422" s="45" t="e">
        <f t="shared" si="58"/>
        <v>#REF!</v>
      </c>
      <c r="G1422" s="13"/>
      <c r="H1422" s="1"/>
      <c r="I1422" s="12"/>
    </row>
    <row r="1423" spans="1:9" ht="12.75">
      <c r="A1423" s="37">
        <v>1408</v>
      </c>
      <c r="B1423">
        <f t="shared" si="60"/>
        <v>9</v>
      </c>
      <c r="C1423" s="44" t="e">
        <f t="shared" si="57"/>
        <v>#REF!</v>
      </c>
      <c r="D1423" s="41">
        <v>9</v>
      </c>
      <c r="E1423" s="45" t="e">
        <f t="shared" si="58"/>
        <v>#REF!</v>
      </c>
      <c r="G1423" s="13"/>
      <c r="H1423" s="1"/>
      <c r="I1423" s="12"/>
    </row>
    <row r="1424" spans="1:9" ht="12.75">
      <c r="A1424" s="37">
        <v>1409</v>
      </c>
      <c r="B1424" t="str">
        <f t="shared" si="60"/>
        <v>ACE</v>
      </c>
      <c r="C1424" s="44" t="e">
        <f t="shared" si="57"/>
        <v>#REF!</v>
      </c>
      <c r="D1424" s="41">
        <v>1</v>
      </c>
      <c r="E1424" s="45" t="e">
        <f t="shared" si="58"/>
        <v>#REF!</v>
      </c>
      <c r="G1424" s="13"/>
      <c r="H1424" s="1"/>
      <c r="I1424" s="12"/>
    </row>
    <row r="1425" spans="1:9" ht="12.75">
      <c r="A1425" s="37">
        <v>1410</v>
      </c>
      <c r="B1425">
        <f t="shared" si="60"/>
        <v>10</v>
      </c>
      <c r="C1425" s="44" t="e">
        <f t="shared" si="57"/>
        <v>#REF!</v>
      </c>
      <c r="D1425" s="41">
        <v>10</v>
      </c>
      <c r="E1425" s="45" t="e">
        <f t="shared" si="58"/>
        <v>#REF!</v>
      </c>
      <c r="G1425" s="13"/>
      <c r="H1425" s="1"/>
      <c r="I1425" s="12"/>
    </row>
    <row r="1426" spans="1:9" ht="12.75">
      <c r="A1426" s="37">
        <v>1411</v>
      </c>
      <c r="B1426">
        <f t="shared" si="60"/>
        <v>2</v>
      </c>
      <c r="C1426" s="44" t="e">
        <f t="shared" si="57"/>
        <v>#REF!</v>
      </c>
      <c r="D1426" s="41">
        <v>2</v>
      </c>
      <c r="E1426" s="45" t="e">
        <f t="shared" si="58"/>
        <v>#REF!</v>
      </c>
      <c r="G1426" s="13"/>
      <c r="H1426" s="1"/>
      <c r="I1426" s="12"/>
    </row>
    <row r="1427" spans="1:9" ht="12.75">
      <c r="A1427" s="37">
        <v>1412</v>
      </c>
      <c r="B1427">
        <f t="shared" si="60"/>
        <v>4</v>
      </c>
      <c r="C1427" s="44" t="e">
        <f t="shared" si="57"/>
        <v>#REF!</v>
      </c>
      <c r="D1427" s="41">
        <v>4</v>
      </c>
      <c r="E1427" s="45" t="e">
        <f t="shared" si="58"/>
        <v>#REF!</v>
      </c>
      <c r="G1427" s="13"/>
      <c r="H1427" s="1"/>
      <c r="I1427" s="12"/>
    </row>
    <row r="1428" spans="1:9" ht="12.75">
      <c r="A1428" s="37">
        <v>1413</v>
      </c>
      <c r="B1428" t="str">
        <f t="shared" si="60"/>
        <v>QUEEN</v>
      </c>
      <c r="C1428" s="44" t="e">
        <f t="shared" si="57"/>
        <v>#REF!</v>
      </c>
      <c r="D1428" s="41">
        <v>12</v>
      </c>
      <c r="E1428" s="45" t="e">
        <f t="shared" si="58"/>
        <v>#REF!</v>
      </c>
      <c r="G1428" s="13"/>
      <c r="H1428" s="1"/>
      <c r="I1428" s="12"/>
    </row>
    <row r="1429" spans="1:9" ht="12.75">
      <c r="A1429" s="37">
        <v>1414</v>
      </c>
      <c r="B1429" t="str">
        <f t="shared" si="60"/>
        <v>JACK</v>
      </c>
      <c r="C1429" s="44" t="e">
        <f t="shared" si="57"/>
        <v>#REF!</v>
      </c>
      <c r="D1429" s="41">
        <v>11</v>
      </c>
      <c r="E1429" s="45" t="e">
        <f t="shared" si="58"/>
        <v>#REF!</v>
      </c>
      <c r="G1429" s="13"/>
      <c r="H1429" s="1"/>
      <c r="I1429" s="12"/>
    </row>
    <row r="1430" spans="1:9" ht="12.75">
      <c r="A1430" s="37">
        <v>1415</v>
      </c>
      <c r="B1430">
        <f t="shared" si="60"/>
        <v>5</v>
      </c>
      <c r="C1430" s="44" t="e">
        <f t="shared" si="57"/>
        <v>#REF!</v>
      </c>
      <c r="D1430" s="41">
        <v>5</v>
      </c>
      <c r="E1430" s="45" t="e">
        <f t="shared" si="58"/>
        <v>#REF!</v>
      </c>
      <c r="G1430" s="13"/>
      <c r="H1430" s="1"/>
      <c r="I1430" s="12"/>
    </row>
    <row r="1431" spans="1:9" ht="12.75">
      <c r="A1431" s="37">
        <v>1416</v>
      </c>
      <c r="B1431">
        <f t="shared" si="60"/>
        <v>3</v>
      </c>
      <c r="C1431" s="44" t="e">
        <f t="shared" si="57"/>
        <v>#REF!</v>
      </c>
      <c r="D1431" s="41">
        <v>3</v>
      </c>
      <c r="E1431" s="45" t="e">
        <f t="shared" si="58"/>
        <v>#REF!</v>
      </c>
      <c r="G1431" s="13"/>
      <c r="H1431" s="1"/>
      <c r="I1431" s="12"/>
    </row>
    <row r="1432" spans="1:9" ht="12.75">
      <c r="A1432" s="37">
        <v>1417</v>
      </c>
      <c r="B1432">
        <f t="shared" si="60"/>
        <v>7</v>
      </c>
      <c r="C1432" s="44" t="e">
        <f t="shared" si="57"/>
        <v>#REF!</v>
      </c>
      <c r="D1432" s="41">
        <v>7</v>
      </c>
      <c r="E1432" s="45" t="e">
        <f t="shared" si="58"/>
        <v>#REF!</v>
      </c>
      <c r="G1432" s="13"/>
      <c r="H1432" s="1"/>
      <c r="I1432" s="12"/>
    </row>
    <row r="1433" spans="1:9" ht="12.75">
      <c r="A1433" s="37">
        <v>1418</v>
      </c>
      <c r="B1433" s="1">
        <f t="shared" si="60"/>
        <v>6</v>
      </c>
      <c r="C1433" s="44" t="e">
        <f t="shared" si="57"/>
        <v>#REF!</v>
      </c>
      <c r="D1433" s="42">
        <f aca="true" t="shared" si="61" ref="D1433:D1442">D1420</f>
        <v>6</v>
      </c>
      <c r="E1433" s="45" t="e">
        <f t="shared" si="58"/>
        <v>#REF!</v>
      </c>
      <c r="G1433" s="13"/>
      <c r="H1433" s="1"/>
      <c r="I1433" s="12"/>
    </row>
    <row r="1434" spans="1:9" ht="12.75">
      <c r="A1434" s="37">
        <v>1419</v>
      </c>
      <c r="B1434" s="1">
        <f t="shared" si="60"/>
        <v>8</v>
      </c>
      <c r="C1434" s="44" t="e">
        <f t="shared" si="57"/>
        <v>#REF!</v>
      </c>
      <c r="D1434" s="42">
        <f t="shared" si="61"/>
        <v>8</v>
      </c>
      <c r="E1434" s="45" t="e">
        <f t="shared" si="58"/>
        <v>#REF!</v>
      </c>
      <c r="G1434" s="13"/>
      <c r="H1434" s="1"/>
      <c r="I1434" s="12"/>
    </row>
    <row r="1435" spans="1:9" ht="12.75">
      <c r="A1435" s="37">
        <v>1420</v>
      </c>
      <c r="B1435" s="1" t="str">
        <f t="shared" si="60"/>
        <v>KING</v>
      </c>
      <c r="C1435" s="44" t="e">
        <f t="shared" si="57"/>
        <v>#REF!</v>
      </c>
      <c r="D1435" s="42">
        <f t="shared" si="61"/>
        <v>13</v>
      </c>
      <c r="E1435" s="45" t="e">
        <f t="shared" si="58"/>
        <v>#REF!</v>
      </c>
      <c r="G1435" s="13"/>
      <c r="H1435" s="1"/>
      <c r="I1435" s="12"/>
    </row>
    <row r="1436" spans="1:9" ht="12.75">
      <c r="A1436" s="37">
        <v>1421</v>
      </c>
      <c r="B1436" s="1">
        <f t="shared" si="60"/>
        <v>9</v>
      </c>
      <c r="C1436" s="44" t="e">
        <f t="shared" si="57"/>
        <v>#REF!</v>
      </c>
      <c r="D1436" s="42">
        <f t="shared" si="61"/>
        <v>9</v>
      </c>
      <c r="E1436" s="45" t="e">
        <f t="shared" si="58"/>
        <v>#REF!</v>
      </c>
      <c r="G1436" s="13"/>
      <c r="H1436" s="1"/>
      <c r="I1436" s="12"/>
    </row>
    <row r="1437" spans="1:9" ht="12.75">
      <c r="A1437" s="37">
        <v>1422</v>
      </c>
      <c r="B1437" s="1" t="str">
        <f t="shared" si="60"/>
        <v>ACE</v>
      </c>
      <c r="C1437" s="44" t="e">
        <f t="shared" si="57"/>
        <v>#REF!</v>
      </c>
      <c r="D1437" s="42">
        <f t="shared" si="61"/>
        <v>1</v>
      </c>
      <c r="E1437" s="45" t="e">
        <f t="shared" si="58"/>
        <v>#REF!</v>
      </c>
      <c r="G1437" s="13"/>
      <c r="H1437" s="1"/>
      <c r="I1437" s="12"/>
    </row>
    <row r="1438" spans="1:9" ht="12.75">
      <c r="A1438" s="37">
        <v>1423</v>
      </c>
      <c r="B1438" s="1">
        <f t="shared" si="60"/>
        <v>10</v>
      </c>
      <c r="C1438" s="44" t="e">
        <f t="shared" si="57"/>
        <v>#REF!</v>
      </c>
      <c r="D1438" s="42">
        <f t="shared" si="61"/>
        <v>10</v>
      </c>
      <c r="E1438" s="45" t="e">
        <f t="shared" si="58"/>
        <v>#REF!</v>
      </c>
      <c r="G1438" s="13"/>
      <c r="H1438" s="1"/>
      <c r="I1438" s="12"/>
    </row>
    <row r="1439" spans="1:9" ht="12.75">
      <c r="A1439" s="37">
        <v>1424</v>
      </c>
      <c r="B1439" s="1">
        <f t="shared" si="60"/>
        <v>2</v>
      </c>
      <c r="C1439" s="44" t="e">
        <f t="shared" si="57"/>
        <v>#REF!</v>
      </c>
      <c r="D1439" s="42">
        <f t="shared" si="61"/>
        <v>2</v>
      </c>
      <c r="E1439" s="45" t="e">
        <f t="shared" si="58"/>
        <v>#REF!</v>
      </c>
      <c r="G1439" s="13"/>
      <c r="H1439" s="1"/>
      <c r="I1439" s="12"/>
    </row>
    <row r="1440" spans="1:9" ht="12.75">
      <c r="A1440" s="37">
        <v>1425</v>
      </c>
      <c r="B1440" s="1">
        <f t="shared" si="60"/>
        <v>4</v>
      </c>
      <c r="C1440" s="44" t="e">
        <f t="shared" si="57"/>
        <v>#REF!</v>
      </c>
      <c r="D1440" s="42">
        <f t="shared" si="61"/>
        <v>4</v>
      </c>
      <c r="E1440" s="45" t="e">
        <f t="shared" si="58"/>
        <v>#REF!</v>
      </c>
      <c r="G1440" s="13"/>
      <c r="H1440" s="1"/>
      <c r="I1440" s="12"/>
    </row>
    <row r="1441" spans="1:9" ht="12.75">
      <c r="A1441" s="37">
        <v>1426</v>
      </c>
      <c r="B1441" s="1" t="str">
        <f t="shared" si="60"/>
        <v>QUEEN</v>
      </c>
      <c r="C1441" s="44" t="e">
        <f aca="true" t="shared" si="62" ref="C1441:C1504">IF($A$14=13,$C$16,$C$18)</f>
        <v>#REF!</v>
      </c>
      <c r="D1441" s="42">
        <f t="shared" si="61"/>
        <v>12</v>
      </c>
      <c r="E1441" s="45" t="e">
        <f aca="true" t="shared" si="63" ref="E1441:E1504">IF($A$14=13,4,2)</f>
        <v>#REF!</v>
      </c>
      <c r="G1441" s="13"/>
      <c r="H1441" s="1"/>
      <c r="I1441" s="12"/>
    </row>
    <row r="1442" spans="1:9" ht="12.75">
      <c r="A1442" s="37">
        <v>1427</v>
      </c>
      <c r="B1442" s="1" t="str">
        <f t="shared" si="60"/>
        <v>JACK</v>
      </c>
      <c r="C1442" s="44" t="e">
        <f t="shared" si="62"/>
        <v>#REF!</v>
      </c>
      <c r="D1442" s="42">
        <f t="shared" si="61"/>
        <v>11</v>
      </c>
      <c r="E1442" s="45" t="e">
        <f t="shared" si="63"/>
        <v>#REF!</v>
      </c>
      <c r="G1442" s="13"/>
      <c r="H1442" s="1"/>
      <c r="I1442" s="12"/>
    </row>
    <row r="1443" spans="1:9" ht="12.75">
      <c r="A1443" s="37">
        <v>1428</v>
      </c>
      <c r="B1443" s="1">
        <f t="shared" si="60"/>
        <v>5</v>
      </c>
      <c r="C1443" s="44" t="e">
        <f t="shared" si="62"/>
        <v>#REF!</v>
      </c>
      <c r="D1443" s="42">
        <v>5</v>
      </c>
      <c r="E1443" s="45" t="e">
        <f t="shared" si="63"/>
        <v>#REF!</v>
      </c>
      <c r="G1443" s="13"/>
      <c r="H1443" s="1"/>
      <c r="I1443" s="12"/>
    </row>
    <row r="1444" spans="1:9" ht="12.75">
      <c r="A1444" s="37">
        <v>1429</v>
      </c>
      <c r="B1444" s="1">
        <f t="shared" si="60"/>
        <v>3</v>
      </c>
      <c r="C1444" s="44" t="e">
        <f t="shared" si="62"/>
        <v>#REF!</v>
      </c>
      <c r="D1444" s="42">
        <v>3</v>
      </c>
      <c r="E1444" s="45" t="e">
        <f t="shared" si="63"/>
        <v>#REF!</v>
      </c>
      <c r="G1444" s="13"/>
      <c r="H1444" s="1"/>
      <c r="I1444" s="12"/>
    </row>
    <row r="1445" spans="1:9" ht="12.75">
      <c r="A1445" s="37">
        <v>1430</v>
      </c>
      <c r="B1445" s="1">
        <f t="shared" si="60"/>
        <v>7</v>
      </c>
      <c r="C1445" s="44" t="e">
        <f t="shared" si="62"/>
        <v>#REF!</v>
      </c>
      <c r="D1445" s="42">
        <v>7</v>
      </c>
      <c r="E1445" s="45" t="e">
        <f t="shared" si="63"/>
        <v>#REF!</v>
      </c>
      <c r="G1445" s="13"/>
      <c r="H1445" s="1"/>
      <c r="I1445" s="12"/>
    </row>
    <row r="1446" spans="1:9" ht="12.75">
      <c r="A1446" s="37">
        <v>1431</v>
      </c>
      <c r="C1446" s="44" t="e">
        <f t="shared" si="62"/>
        <v>#REF!</v>
      </c>
      <c r="D1446" s="43">
        <v>27</v>
      </c>
      <c r="E1446" s="45" t="e">
        <f t="shared" si="63"/>
        <v>#REF!</v>
      </c>
      <c r="G1446" s="13"/>
      <c r="H1446" s="1"/>
      <c r="I1446" s="12"/>
    </row>
    <row r="1447" spans="1:9" ht="12.75">
      <c r="A1447" s="37">
        <v>1432</v>
      </c>
      <c r="C1447" s="44" t="e">
        <f t="shared" si="62"/>
        <v>#REF!</v>
      </c>
      <c r="D1447" s="43">
        <v>28</v>
      </c>
      <c r="E1447" s="45" t="e">
        <f t="shared" si="63"/>
        <v>#REF!</v>
      </c>
      <c r="G1447" s="13"/>
      <c r="H1447" s="1"/>
      <c r="I1447" s="12"/>
    </row>
    <row r="1448" spans="1:9" ht="12.75">
      <c r="A1448" s="37">
        <v>1433</v>
      </c>
      <c r="C1448" s="44" t="e">
        <f t="shared" si="62"/>
        <v>#REF!</v>
      </c>
      <c r="D1448" s="43">
        <v>29</v>
      </c>
      <c r="E1448" s="45" t="e">
        <f t="shared" si="63"/>
        <v>#REF!</v>
      </c>
      <c r="G1448" s="13"/>
      <c r="H1448" s="1"/>
      <c r="I1448" s="12"/>
    </row>
    <row r="1449" spans="1:9" ht="12.75">
      <c r="A1449" s="37">
        <v>1434</v>
      </c>
      <c r="C1449" s="44" t="e">
        <f t="shared" si="62"/>
        <v>#REF!</v>
      </c>
      <c r="D1449" s="43">
        <v>30</v>
      </c>
      <c r="E1449" s="45" t="e">
        <f t="shared" si="63"/>
        <v>#REF!</v>
      </c>
      <c r="G1449" s="13"/>
      <c r="H1449" s="1"/>
      <c r="I1449" s="12"/>
    </row>
    <row r="1450" spans="1:9" ht="12.75">
      <c r="A1450" s="37">
        <v>1435</v>
      </c>
      <c r="C1450" s="44" t="e">
        <f t="shared" si="62"/>
        <v>#REF!</v>
      </c>
      <c r="D1450" s="43">
        <v>31</v>
      </c>
      <c r="E1450" s="45" t="e">
        <f t="shared" si="63"/>
        <v>#REF!</v>
      </c>
      <c r="G1450" s="13"/>
      <c r="H1450" s="1"/>
      <c r="I1450" s="12"/>
    </row>
    <row r="1451" spans="1:9" ht="12.75">
      <c r="A1451" s="37">
        <v>1436</v>
      </c>
      <c r="C1451" s="44" t="e">
        <f t="shared" si="62"/>
        <v>#REF!</v>
      </c>
      <c r="D1451" s="43">
        <v>32</v>
      </c>
      <c r="E1451" s="45" t="e">
        <f t="shared" si="63"/>
        <v>#REF!</v>
      </c>
      <c r="G1451" s="13"/>
      <c r="H1451" s="1"/>
      <c r="I1451" s="12"/>
    </row>
    <row r="1452" spans="1:9" ht="12.75">
      <c r="A1452" s="37">
        <v>1437</v>
      </c>
      <c r="C1452" s="44" t="e">
        <f t="shared" si="62"/>
        <v>#REF!</v>
      </c>
      <c r="D1452" s="43">
        <v>33</v>
      </c>
      <c r="E1452" s="45" t="e">
        <f t="shared" si="63"/>
        <v>#REF!</v>
      </c>
      <c r="G1452" s="13"/>
      <c r="H1452" s="1"/>
      <c r="I1452" s="12"/>
    </row>
    <row r="1453" spans="1:9" ht="12.75">
      <c r="A1453" s="37">
        <v>1438</v>
      </c>
      <c r="C1453" s="44" t="e">
        <f t="shared" si="62"/>
        <v>#REF!</v>
      </c>
      <c r="D1453" s="43">
        <v>34</v>
      </c>
      <c r="E1453" s="45" t="e">
        <f t="shared" si="63"/>
        <v>#REF!</v>
      </c>
      <c r="G1453" s="13"/>
      <c r="H1453" s="1"/>
      <c r="I1453" s="12"/>
    </row>
    <row r="1454" spans="1:9" ht="12.75">
      <c r="A1454" s="37">
        <v>1439</v>
      </c>
      <c r="C1454" s="44" t="e">
        <f t="shared" si="62"/>
        <v>#REF!</v>
      </c>
      <c r="D1454" s="43">
        <v>35</v>
      </c>
      <c r="E1454" s="45" t="e">
        <f t="shared" si="63"/>
        <v>#REF!</v>
      </c>
      <c r="G1454" s="13"/>
      <c r="H1454" s="1"/>
      <c r="I1454" s="12"/>
    </row>
    <row r="1455" spans="1:9" ht="12.75">
      <c r="A1455" s="37">
        <v>1440</v>
      </c>
      <c r="C1455" s="44" t="e">
        <f t="shared" si="62"/>
        <v>#REF!</v>
      </c>
      <c r="D1455" s="43">
        <v>36</v>
      </c>
      <c r="E1455" s="45" t="e">
        <f t="shared" si="63"/>
        <v>#REF!</v>
      </c>
      <c r="G1455" s="13"/>
      <c r="H1455" s="1"/>
      <c r="I1455" s="12"/>
    </row>
    <row r="1456" spans="1:9" ht="12.75">
      <c r="A1456" s="37">
        <v>1441</v>
      </c>
      <c r="C1456" s="44" t="e">
        <f t="shared" si="62"/>
        <v>#REF!</v>
      </c>
      <c r="D1456" s="43">
        <v>37</v>
      </c>
      <c r="E1456" s="45" t="e">
        <f t="shared" si="63"/>
        <v>#REF!</v>
      </c>
      <c r="G1456" s="13"/>
      <c r="H1456" s="1"/>
      <c r="I1456" s="12"/>
    </row>
    <row r="1457" spans="1:9" ht="12.75">
      <c r="A1457" s="37">
        <v>1442</v>
      </c>
      <c r="C1457" s="44" t="e">
        <f t="shared" si="62"/>
        <v>#REF!</v>
      </c>
      <c r="D1457" s="43">
        <v>38</v>
      </c>
      <c r="E1457" s="45" t="e">
        <f t="shared" si="63"/>
        <v>#REF!</v>
      </c>
      <c r="G1457" s="13"/>
      <c r="H1457" s="1"/>
      <c r="I1457" s="12"/>
    </row>
    <row r="1458" spans="1:9" ht="12.75">
      <c r="A1458" s="37">
        <v>1443</v>
      </c>
      <c r="C1458" s="44" t="e">
        <f t="shared" si="62"/>
        <v>#REF!</v>
      </c>
      <c r="D1458" s="43">
        <v>39</v>
      </c>
      <c r="E1458" s="45" t="e">
        <f t="shared" si="63"/>
        <v>#REF!</v>
      </c>
      <c r="G1458" s="13"/>
      <c r="H1458" s="1"/>
      <c r="I1458" s="12"/>
    </row>
    <row r="1459" spans="1:9" ht="12.75">
      <c r="A1459" s="37">
        <v>1444</v>
      </c>
      <c r="C1459" s="44" t="e">
        <f t="shared" si="62"/>
        <v>#REF!</v>
      </c>
      <c r="D1459" s="43">
        <v>40</v>
      </c>
      <c r="E1459" s="45" t="e">
        <f t="shared" si="63"/>
        <v>#REF!</v>
      </c>
      <c r="G1459" s="13"/>
      <c r="H1459" s="1"/>
      <c r="I1459" s="12"/>
    </row>
    <row r="1460" spans="1:9" ht="12.75">
      <c r="A1460" s="37">
        <v>1445</v>
      </c>
      <c r="C1460" s="44" t="e">
        <f t="shared" si="62"/>
        <v>#REF!</v>
      </c>
      <c r="D1460" s="43">
        <v>41</v>
      </c>
      <c r="E1460" s="45" t="e">
        <f t="shared" si="63"/>
        <v>#REF!</v>
      </c>
      <c r="G1460" s="13"/>
      <c r="H1460" s="1"/>
      <c r="I1460" s="12"/>
    </row>
    <row r="1461" spans="1:9" ht="12.75">
      <c r="A1461" s="37">
        <v>1446</v>
      </c>
      <c r="C1461" s="44" t="e">
        <f t="shared" si="62"/>
        <v>#REF!</v>
      </c>
      <c r="D1461" s="43">
        <v>42</v>
      </c>
      <c r="E1461" s="45" t="e">
        <f t="shared" si="63"/>
        <v>#REF!</v>
      </c>
      <c r="G1461" s="13"/>
      <c r="H1461" s="1"/>
      <c r="I1461" s="12"/>
    </row>
    <row r="1462" spans="1:9" ht="12.75">
      <c r="A1462" s="37">
        <v>1447</v>
      </c>
      <c r="C1462" s="44" t="e">
        <f t="shared" si="62"/>
        <v>#REF!</v>
      </c>
      <c r="D1462" s="43">
        <v>43</v>
      </c>
      <c r="E1462" s="45" t="e">
        <f t="shared" si="63"/>
        <v>#REF!</v>
      </c>
      <c r="G1462" s="13"/>
      <c r="H1462" s="1"/>
      <c r="I1462" s="12"/>
    </row>
    <row r="1463" spans="1:9" ht="12.75">
      <c r="A1463" s="37">
        <v>1448</v>
      </c>
      <c r="C1463" s="44" t="e">
        <f t="shared" si="62"/>
        <v>#REF!</v>
      </c>
      <c r="D1463" s="43">
        <v>44</v>
      </c>
      <c r="E1463" s="45" t="e">
        <f t="shared" si="63"/>
        <v>#REF!</v>
      </c>
      <c r="G1463" s="13"/>
      <c r="H1463" s="1"/>
      <c r="I1463" s="12"/>
    </row>
    <row r="1464" spans="1:9" ht="12.75">
      <c r="A1464" s="37">
        <v>1449</v>
      </c>
      <c r="C1464" s="44" t="e">
        <f t="shared" si="62"/>
        <v>#REF!</v>
      </c>
      <c r="D1464" s="43">
        <v>45</v>
      </c>
      <c r="E1464" s="45" t="e">
        <f t="shared" si="63"/>
        <v>#REF!</v>
      </c>
      <c r="G1464" s="13"/>
      <c r="H1464" s="1"/>
      <c r="I1464" s="12"/>
    </row>
    <row r="1465" spans="1:9" ht="12.75">
      <c r="A1465" s="37">
        <v>1450</v>
      </c>
      <c r="C1465" s="44" t="e">
        <f t="shared" si="62"/>
        <v>#REF!</v>
      </c>
      <c r="D1465" s="43">
        <v>46</v>
      </c>
      <c r="E1465" s="45" t="e">
        <f t="shared" si="63"/>
        <v>#REF!</v>
      </c>
      <c r="G1465" s="13"/>
      <c r="H1465" s="1"/>
      <c r="I1465" s="12"/>
    </row>
    <row r="1466" spans="1:9" ht="12.75">
      <c r="A1466" s="37">
        <v>1451</v>
      </c>
      <c r="C1466" s="44" t="e">
        <f t="shared" si="62"/>
        <v>#REF!</v>
      </c>
      <c r="D1466" s="43">
        <v>47</v>
      </c>
      <c r="E1466" s="45" t="e">
        <f t="shared" si="63"/>
        <v>#REF!</v>
      </c>
      <c r="G1466" s="13"/>
      <c r="H1466" s="1"/>
      <c r="I1466" s="12"/>
    </row>
    <row r="1467" spans="1:9" ht="12.75">
      <c r="A1467" s="37">
        <v>1452</v>
      </c>
      <c r="C1467" s="44" t="e">
        <f t="shared" si="62"/>
        <v>#REF!</v>
      </c>
      <c r="D1467" s="43">
        <v>48</v>
      </c>
      <c r="E1467" s="45" t="e">
        <f t="shared" si="63"/>
        <v>#REF!</v>
      </c>
      <c r="G1467" s="13"/>
      <c r="H1467" s="1"/>
      <c r="I1467" s="12"/>
    </row>
    <row r="1468" spans="1:9" ht="12.75">
      <c r="A1468" s="37">
        <v>1453</v>
      </c>
      <c r="C1468" s="44" t="e">
        <f t="shared" si="62"/>
        <v>#REF!</v>
      </c>
      <c r="D1468" s="43">
        <v>49</v>
      </c>
      <c r="E1468" s="45" t="e">
        <f t="shared" si="63"/>
        <v>#REF!</v>
      </c>
      <c r="G1468" s="13"/>
      <c r="H1468" s="1"/>
      <c r="I1468" s="12"/>
    </row>
    <row r="1469" spans="1:9" ht="12.75">
      <c r="A1469" s="37">
        <v>1454</v>
      </c>
      <c r="C1469" s="44" t="e">
        <f t="shared" si="62"/>
        <v>#REF!</v>
      </c>
      <c r="D1469" s="43">
        <v>50</v>
      </c>
      <c r="E1469" s="45" t="e">
        <f t="shared" si="63"/>
        <v>#REF!</v>
      </c>
      <c r="G1469" s="13"/>
      <c r="H1469" s="1"/>
      <c r="I1469" s="12"/>
    </row>
    <row r="1470" spans="1:9" ht="12.75">
      <c r="A1470" s="37">
        <v>1455</v>
      </c>
      <c r="C1470" s="44" t="e">
        <f t="shared" si="62"/>
        <v>#REF!</v>
      </c>
      <c r="D1470" s="43">
        <v>51</v>
      </c>
      <c r="E1470" s="45" t="e">
        <f t="shared" si="63"/>
        <v>#REF!</v>
      </c>
      <c r="G1470" s="13"/>
      <c r="H1470" s="1"/>
      <c r="I1470" s="12"/>
    </row>
    <row r="1471" spans="1:9" ht="12.75">
      <c r="A1471" s="37">
        <v>1456</v>
      </c>
      <c r="C1471" s="44" t="e">
        <f t="shared" si="62"/>
        <v>#REF!</v>
      </c>
      <c r="D1471" s="43">
        <v>52</v>
      </c>
      <c r="E1471" s="45" t="e">
        <f t="shared" si="63"/>
        <v>#REF!</v>
      </c>
      <c r="G1471" s="13"/>
      <c r="H1471" s="1"/>
      <c r="I1471" s="12"/>
    </row>
    <row r="1472" spans="1:9" ht="12.75">
      <c r="A1472" s="37">
        <v>1457</v>
      </c>
      <c r="B1472">
        <f>IF(D1472=13,"KING",IF(D1472=12,"QUEEN",IF(D1472=11,"JACK",IF(D1472=1,"ACE",D1472))))</f>
        <v>10</v>
      </c>
      <c r="C1472" s="44" t="e">
        <f t="shared" si="62"/>
        <v>#REF!</v>
      </c>
      <c r="D1472" s="41">
        <v>10</v>
      </c>
      <c r="E1472" s="45" t="e">
        <f t="shared" si="63"/>
        <v>#REF!</v>
      </c>
      <c r="G1472" s="13"/>
      <c r="H1472" s="1"/>
      <c r="I1472" s="12"/>
    </row>
    <row r="1473" spans="1:9" ht="12.75">
      <c r="A1473" s="37">
        <v>1458</v>
      </c>
      <c r="B1473">
        <f aca="true" t="shared" si="64" ref="B1473:B1497">IF(D1473=13,"KING",IF(D1473=12,"QUEEN",IF(D1473=11,"JACK",IF(D1473=1,"ACE",D1473))))</f>
        <v>3</v>
      </c>
      <c r="C1473" s="44" t="e">
        <f t="shared" si="62"/>
        <v>#REF!</v>
      </c>
      <c r="D1473" s="41">
        <v>3</v>
      </c>
      <c r="E1473" s="45" t="e">
        <f t="shared" si="63"/>
        <v>#REF!</v>
      </c>
      <c r="G1473" s="13"/>
      <c r="H1473" s="1"/>
      <c r="I1473" s="12"/>
    </row>
    <row r="1474" spans="1:9" ht="12.75">
      <c r="A1474" s="37">
        <v>1459</v>
      </c>
      <c r="B1474">
        <f t="shared" si="64"/>
        <v>5</v>
      </c>
      <c r="C1474" s="44" t="e">
        <f t="shared" si="62"/>
        <v>#REF!</v>
      </c>
      <c r="D1474" s="41">
        <v>5</v>
      </c>
      <c r="E1474" s="45" t="e">
        <f t="shared" si="63"/>
        <v>#REF!</v>
      </c>
      <c r="G1474" s="13"/>
      <c r="H1474" s="1"/>
      <c r="I1474" s="12"/>
    </row>
    <row r="1475" spans="1:9" ht="12.75">
      <c r="A1475" s="37">
        <v>1460</v>
      </c>
      <c r="B1475" t="str">
        <f t="shared" si="64"/>
        <v>JACK</v>
      </c>
      <c r="C1475" s="44" t="e">
        <f t="shared" si="62"/>
        <v>#REF!</v>
      </c>
      <c r="D1475" s="41">
        <v>11</v>
      </c>
      <c r="E1475" s="45" t="e">
        <f t="shared" si="63"/>
        <v>#REF!</v>
      </c>
      <c r="G1475" s="13"/>
      <c r="H1475" s="1"/>
      <c r="I1475" s="12"/>
    </row>
    <row r="1476" spans="1:9" ht="12.75">
      <c r="A1476" s="37">
        <v>1461</v>
      </c>
      <c r="B1476">
        <f t="shared" si="64"/>
        <v>8</v>
      </c>
      <c r="C1476" s="44" t="e">
        <f t="shared" si="62"/>
        <v>#REF!</v>
      </c>
      <c r="D1476" s="41">
        <v>8</v>
      </c>
      <c r="E1476" s="45" t="e">
        <f t="shared" si="63"/>
        <v>#REF!</v>
      </c>
      <c r="G1476" s="13"/>
      <c r="H1476" s="1"/>
      <c r="I1476" s="12"/>
    </row>
    <row r="1477" spans="1:9" ht="12.75">
      <c r="A1477" s="37">
        <v>1462</v>
      </c>
      <c r="B1477">
        <f t="shared" si="64"/>
        <v>6</v>
      </c>
      <c r="C1477" s="44" t="e">
        <f t="shared" si="62"/>
        <v>#REF!</v>
      </c>
      <c r="D1477" s="41">
        <v>6</v>
      </c>
      <c r="E1477" s="45" t="e">
        <f t="shared" si="63"/>
        <v>#REF!</v>
      </c>
      <c r="G1477" s="13"/>
      <c r="H1477" s="1"/>
      <c r="I1477" s="12"/>
    </row>
    <row r="1478" spans="1:9" ht="12.75">
      <c r="A1478" s="37">
        <v>1463</v>
      </c>
      <c r="B1478" t="str">
        <f t="shared" si="64"/>
        <v>QUEEN</v>
      </c>
      <c r="C1478" s="44" t="e">
        <f t="shared" si="62"/>
        <v>#REF!</v>
      </c>
      <c r="D1478" s="41">
        <v>12</v>
      </c>
      <c r="E1478" s="45" t="e">
        <f t="shared" si="63"/>
        <v>#REF!</v>
      </c>
      <c r="G1478" s="13"/>
      <c r="H1478" s="1"/>
      <c r="I1478" s="12"/>
    </row>
    <row r="1479" spans="1:9" ht="12.75">
      <c r="A1479" s="37">
        <v>1464</v>
      </c>
      <c r="B1479">
        <f t="shared" si="64"/>
        <v>2</v>
      </c>
      <c r="C1479" s="44" t="e">
        <f t="shared" si="62"/>
        <v>#REF!</v>
      </c>
      <c r="D1479" s="41">
        <v>2</v>
      </c>
      <c r="E1479" s="45" t="e">
        <f t="shared" si="63"/>
        <v>#REF!</v>
      </c>
      <c r="G1479" s="13"/>
      <c r="H1479" s="1"/>
      <c r="I1479" s="12"/>
    </row>
    <row r="1480" spans="1:9" ht="12.75">
      <c r="A1480" s="37">
        <v>1465</v>
      </c>
      <c r="B1480">
        <f t="shared" si="64"/>
        <v>4</v>
      </c>
      <c r="C1480" s="44" t="e">
        <f t="shared" si="62"/>
        <v>#REF!</v>
      </c>
      <c r="D1480" s="41">
        <v>4</v>
      </c>
      <c r="E1480" s="45" t="e">
        <f t="shared" si="63"/>
        <v>#REF!</v>
      </c>
      <c r="G1480" s="13"/>
      <c r="H1480" s="1"/>
      <c r="I1480" s="12"/>
    </row>
    <row r="1481" spans="1:9" ht="12.75">
      <c r="A1481" s="37">
        <v>1466</v>
      </c>
      <c r="B1481" t="str">
        <f t="shared" si="64"/>
        <v>KING</v>
      </c>
      <c r="C1481" s="44" t="e">
        <f t="shared" si="62"/>
        <v>#REF!</v>
      </c>
      <c r="D1481" s="41">
        <v>13</v>
      </c>
      <c r="E1481" s="45" t="e">
        <f t="shared" si="63"/>
        <v>#REF!</v>
      </c>
      <c r="G1481" s="13"/>
      <c r="H1481" s="1"/>
      <c r="I1481" s="12"/>
    </row>
    <row r="1482" spans="1:9" ht="12.75">
      <c r="A1482" s="37">
        <v>1467</v>
      </c>
      <c r="B1482">
        <f t="shared" si="64"/>
        <v>7</v>
      </c>
      <c r="C1482" s="44" t="e">
        <f t="shared" si="62"/>
        <v>#REF!</v>
      </c>
      <c r="D1482" s="41">
        <v>7</v>
      </c>
      <c r="E1482" s="45" t="e">
        <f t="shared" si="63"/>
        <v>#REF!</v>
      </c>
      <c r="G1482" s="13"/>
      <c r="H1482" s="1"/>
      <c r="I1482" s="12"/>
    </row>
    <row r="1483" spans="1:9" ht="12.75">
      <c r="A1483" s="37">
        <v>1468</v>
      </c>
      <c r="B1483">
        <f t="shared" si="64"/>
        <v>9</v>
      </c>
      <c r="C1483" s="44" t="e">
        <f t="shared" si="62"/>
        <v>#REF!</v>
      </c>
      <c r="D1483" s="41">
        <v>9</v>
      </c>
      <c r="E1483" s="45" t="e">
        <f t="shared" si="63"/>
        <v>#REF!</v>
      </c>
      <c r="G1483" s="13"/>
      <c r="H1483" s="1"/>
      <c r="I1483" s="12"/>
    </row>
    <row r="1484" spans="1:9" ht="12.75">
      <c r="A1484" s="37">
        <v>1469</v>
      </c>
      <c r="B1484" t="str">
        <f t="shared" si="64"/>
        <v>ACE</v>
      </c>
      <c r="C1484" s="44" t="e">
        <f t="shared" si="62"/>
        <v>#REF!</v>
      </c>
      <c r="D1484" s="41">
        <v>1</v>
      </c>
      <c r="E1484" s="45" t="e">
        <f t="shared" si="63"/>
        <v>#REF!</v>
      </c>
      <c r="G1484" s="13"/>
      <c r="H1484" s="1"/>
      <c r="I1484" s="12"/>
    </row>
    <row r="1485" spans="1:9" ht="12.75">
      <c r="A1485" s="37">
        <v>1470</v>
      </c>
      <c r="B1485" s="1">
        <f t="shared" si="64"/>
        <v>10</v>
      </c>
      <c r="C1485" s="44" t="e">
        <f t="shared" si="62"/>
        <v>#REF!</v>
      </c>
      <c r="D1485" s="42">
        <f aca="true" t="shared" si="65" ref="D1485:D1494">D1472</f>
        <v>10</v>
      </c>
      <c r="E1485" s="45" t="e">
        <f t="shared" si="63"/>
        <v>#REF!</v>
      </c>
      <c r="G1485" s="13"/>
      <c r="H1485" s="1"/>
      <c r="I1485" s="12"/>
    </row>
    <row r="1486" spans="1:9" ht="12.75">
      <c r="A1486" s="37">
        <v>1471</v>
      </c>
      <c r="B1486" s="1">
        <f t="shared" si="64"/>
        <v>3</v>
      </c>
      <c r="C1486" s="44" t="e">
        <f t="shared" si="62"/>
        <v>#REF!</v>
      </c>
      <c r="D1486" s="42">
        <f t="shared" si="65"/>
        <v>3</v>
      </c>
      <c r="E1486" s="45" t="e">
        <f t="shared" si="63"/>
        <v>#REF!</v>
      </c>
      <c r="G1486" s="13"/>
      <c r="H1486" s="1"/>
      <c r="I1486" s="12"/>
    </row>
    <row r="1487" spans="1:9" ht="12.75">
      <c r="A1487" s="37">
        <v>1472</v>
      </c>
      <c r="B1487" s="1">
        <f t="shared" si="64"/>
        <v>5</v>
      </c>
      <c r="C1487" s="44" t="e">
        <f t="shared" si="62"/>
        <v>#REF!</v>
      </c>
      <c r="D1487" s="42">
        <f t="shared" si="65"/>
        <v>5</v>
      </c>
      <c r="E1487" s="45" t="e">
        <f t="shared" si="63"/>
        <v>#REF!</v>
      </c>
      <c r="G1487" s="13"/>
      <c r="H1487" s="1"/>
      <c r="I1487" s="12"/>
    </row>
    <row r="1488" spans="1:9" ht="12.75">
      <c r="A1488" s="37">
        <v>1473</v>
      </c>
      <c r="B1488" s="1" t="str">
        <f t="shared" si="64"/>
        <v>JACK</v>
      </c>
      <c r="C1488" s="44" t="e">
        <f t="shared" si="62"/>
        <v>#REF!</v>
      </c>
      <c r="D1488" s="42">
        <f t="shared" si="65"/>
        <v>11</v>
      </c>
      <c r="E1488" s="45" t="e">
        <f t="shared" si="63"/>
        <v>#REF!</v>
      </c>
      <c r="G1488" s="13"/>
      <c r="H1488" s="1"/>
      <c r="I1488" s="12"/>
    </row>
    <row r="1489" spans="1:9" ht="12.75">
      <c r="A1489" s="37">
        <v>1474</v>
      </c>
      <c r="B1489" s="1">
        <f t="shared" si="64"/>
        <v>8</v>
      </c>
      <c r="C1489" s="44" t="e">
        <f t="shared" si="62"/>
        <v>#REF!</v>
      </c>
      <c r="D1489" s="42">
        <f t="shared" si="65"/>
        <v>8</v>
      </c>
      <c r="E1489" s="45" t="e">
        <f t="shared" si="63"/>
        <v>#REF!</v>
      </c>
      <c r="G1489" s="13"/>
      <c r="H1489" s="1"/>
      <c r="I1489" s="12"/>
    </row>
    <row r="1490" spans="1:9" ht="12.75">
      <c r="A1490" s="37">
        <v>1475</v>
      </c>
      <c r="B1490" s="1">
        <f t="shared" si="64"/>
        <v>6</v>
      </c>
      <c r="C1490" s="44" t="e">
        <f t="shared" si="62"/>
        <v>#REF!</v>
      </c>
      <c r="D1490" s="42">
        <f t="shared" si="65"/>
        <v>6</v>
      </c>
      <c r="E1490" s="45" t="e">
        <f t="shared" si="63"/>
        <v>#REF!</v>
      </c>
      <c r="G1490" s="13"/>
      <c r="H1490" s="1"/>
      <c r="I1490" s="12"/>
    </row>
    <row r="1491" spans="1:9" ht="12.75">
      <c r="A1491" s="37">
        <v>1476</v>
      </c>
      <c r="B1491" s="1" t="str">
        <f t="shared" si="64"/>
        <v>QUEEN</v>
      </c>
      <c r="C1491" s="44" t="e">
        <f t="shared" si="62"/>
        <v>#REF!</v>
      </c>
      <c r="D1491" s="42">
        <f t="shared" si="65"/>
        <v>12</v>
      </c>
      <c r="E1491" s="45" t="e">
        <f t="shared" si="63"/>
        <v>#REF!</v>
      </c>
      <c r="G1491" s="13"/>
      <c r="H1491" s="1"/>
      <c r="I1491" s="12"/>
    </row>
    <row r="1492" spans="1:9" ht="12.75">
      <c r="A1492" s="37">
        <v>1477</v>
      </c>
      <c r="B1492" s="1">
        <f t="shared" si="64"/>
        <v>2</v>
      </c>
      <c r="C1492" s="44" t="e">
        <f t="shared" si="62"/>
        <v>#REF!</v>
      </c>
      <c r="D1492" s="42">
        <f t="shared" si="65"/>
        <v>2</v>
      </c>
      <c r="E1492" s="45" t="e">
        <f t="shared" si="63"/>
        <v>#REF!</v>
      </c>
      <c r="G1492" s="13"/>
      <c r="H1492" s="1"/>
      <c r="I1492" s="12"/>
    </row>
    <row r="1493" spans="1:9" ht="12.75">
      <c r="A1493" s="37">
        <v>1478</v>
      </c>
      <c r="B1493" s="1">
        <f t="shared" si="64"/>
        <v>4</v>
      </c>
      <c r="C1493" s="44" t="e">
        <f t="shared" si="62"/>
        <v>#REF!</v>
      </c>
      <c r="D1493" s="42">
        <f t="shared" si="65"/>
        <v>4</v>
      </c>
      <c r="E1493" s="45" t="e">
        <f t="shared" si="63"/>
        <v>#REF!</v>
      </c>
      <c r="G1493" s="13"/>
      <c r="H1493" s="1"/>
      <c r="I1493" s="12"/>
    </row>
    <row r="1494" spans="1:9" ht="12.75">
      <c r="A1494" s="37">
        <v>1479</v>
      </c>
      <c r="B1494" s="1" t="str">
        <f t="shared" si="64"/>
        <v>KING</v>
      </c>
      <c r="C1494" s="44" t="e">
        <f t="shared" si="62"/>
        <v>#REF!</v>
      </c>
      <c r="D1494" s="42">
        <f t="shared" si="65"/>
        <v>13</v>
      </c>
      <c r="E1494" s="45" t="e">
        <f t="shared" si="63"/>
        <v>#REF!</v>
      </c>
      <c r="G1494" s="13"/>
      <c r="H1494" s="1"/>
      <c r="I1494" s="12"/>
    </row>
    <row r="1495" spans="1:9" ht="12.75">
      <c r="A1495" s="37">
        <v>1480</v>
      </c>
      <c r="B1495" s="1">
        <f t="shared" si="64"/>
        <v>7</v>
      </c>
      <c r="C1495" s="44" t="e">
        <f t="shared" si="62"/>
        <v>#REF!</v>
      </c>
      <c r="D1495" s="42">
        <v>7</v>
      </c>
      <c r="E1495" s="45" t="e">
        <f t="shared" si="63"/>
        <v>#REF!</v>
      </c>
      <c r="G1495" s="13"/>
      <c r="H1495" s="1"/>
      <c r="I1495" s="12"/>
    </row>
    <row r="1496" spans="1:9" ht="12.75">
      <c r="A1496" s="37">
        <v>1481</v>
      </c>
      <c r="B1496" s="1">
        <f t="shared" si="64"/>
        <v>9</v>
      </c>
      <c r="C1496" s="44" t="e">
        <f t="shared" si="62"/>
        <v>#REF!</v>
      </c>
      <c r="D1496" s="42">
        <v>9</v>
      </c>
      <c r="E1496" s="45" t="e">
        <f t="shared" si="63"/>
        <v>#REF!</v>
      </c>
      <c r="G1496" s="13"/>
      <c r="H1496" s="1"/>
      <c r="I1496" s="12"/>
    </row>
    <row r="1497" spans="1:9" ht="12.75">
      <c r="A1497" s="37">
        <v>1482</v>
      </c>
      <c r="B1497" s="1" t="str">
        <f t="shared" si="64"/>
        <v>ACE</v>
      </c>
      <c r="C1497" s="44" t="e">
        <f t="shared" si="62"/>
        <v>#REF!</v>
      </c>
      <c r="D1497" s="42">
        <v>1</v>
      </c>
      <c r="E1497" s="45" t="e">
        <f t="shared" si="63"/>
        <v>#REF!</v>
      </c>
      <c r="G1497" s="13"/>
      <c r="H1497" s="1"/>
      <c r="I1497" s="12"/>
    </row>
    <row r="1498" spans="1:9" ht="12.75">
      <c r="A1498" s="37">
        <v>1483</v>
      </c>
      <c r="C1498" s="44" t="e">
        <f t="shared" si="62"/>
        <v>#REF!</v>
      </c>
      <c r="D1498" s="43">
        <v>27</v>
      </c>
      <c r="E1498" s="45" t="e">
        <f t="shared" si="63"/>
        <v>#REF!</v>
      </c>
      <c r="G1498" s="13"/>
      <c r="H1498" s="1"/>
      <c r="I1498" s="12"/>
    </row>
    <row r="1499" spans="1:9" ht="12.75">
      <c r="A1499" s="37">
        <v>1484</v>
      </c>
      <c r="C1499" s="44" t="e">
        <f t="shared" si="62"/>
        <v>#REF!</v>
      </c>
      <c r="D1499" s="43">
        <v>28</v>
      </c>
      <c r="E1499" s="45" t="e">
        <f t="shared" si="63"/>
        <v>#REF!</v>
      </c>
      <c r="G1499" s="13"/>
      <c r="H1499" s="1"/>
      <c r="I1499" s="12"/>
    </row>
    <row r="1500" spans="1:9" ht="12.75">
      <c r="A1500" s="37">
        <v>1485</v>
      </c>
      <c r="C1500" s="44" t="e">
        <f t="shared" si="62"/>
        <v>#REF!</v>
      </c>
      <c r="D1500" s="43">
        <v>29</v>
      </c>
      <c r="E1500" s="45" t="e">
        <f t="shared" si="63"/>
        <v>#REF!</v>
      </c>
      <c r="G1500" s="13"/>
      <c r="H1500" s="1"/>
      <c r="I1500" s="12"/>
    </row>
    <row r="1501" spans="1:9" ht="12.75">
      <c r="A1501" s="37">
        <v>1486</v>
      </c>
      <c r="C1501" s="44" t="e">
        <f t="shared" si="62"/>
        <v>#REF!</v>
      </c>
      <c r="D1501" s="43">
        <v>30</v>
      </c>
      <c r="E1501" s="45" t="e">
        <f t="shared" si="63"/>
        <v>#REF!</v>
      </c>
      <c r="G1501" s="13"/>
      <c r="H1501" s="1"/>
      <c r="I1501" s="12"/>
    </row>
    <row r="1502" spans="1:9" ht="12.75">
      <c r="A1502" s="37">
        <v>1487</v>
      </c>
      <c r="C1502" s="44" t="e">
        <f t="shared" si="62"/>
        <v>#REF!</v>
      </c>
      <c r="D1502" s="43">
        <v>31</v>
      </c>
      <c r="E1502" s="45" t="e">
        <f t="shared" si="63"/>
        <v>#REF!</v>
      </c>
      <c r="G1502" s="13"/>
      <c r="H1502" s="1"/>
      <c r="I1502" s="12"/>
    </row>
    <row r="1503" spans="1:9" ht="12.75">
      <c r="A1503" s="37">
        <v>1488</v>
      </c>
      <c r="C1503" s="44" t="e">
        <f t="shared" si="62"/>
        <v>#REF!</v>
      </c>
      <c r="D1503" s="43">
        <v>32</v>
      </c>
      <c r="E1503" s="45" t="e">
        <f t="shared" si="63"/>
        <v>#REF!</v>
      </c>
      <c r="G1503" s="13"/>
      <c r="H1503" s="1"/>
      <c r="I1503" s="12"/>
    </row>
    <row r="1504" spans="1:9" ht="12.75">
      <c r="A1504" s="37">
        <v>1489</v>
      </c>
      <c r="C1504" s="44" t="e">
        <f t="shared" si="62"/>
        <v>#REF!</v>
      </c>
      <c r="D1504" s="43">
        <v>33</v>
      </c>
      <c r="E1504" s="45" t="e">
        <f t="shared" si="63"/>
        <v>#REF!</v>
      </c>
      <c r="G1504" s="13"/>
      <c r="H1504" s="1"/>
      <c r="I1504" s="12"/>
    </row>
    <row r="1505" spans="1:9" ht="12.75">
      <c r="A1505" s="37">
        <v>1490</v>
      </c>
      <c r="C1505" s="44" t="e">
        <f aca="true" t="shared" si="66" ref="C1505:C1568">IF($A$14=13,$C$16,$C$18)</f>
        <v>#REF!</v>
      </c>
      <c r="D1505" s="43">
        <v>34</v>
      </c>
      <c r="E1505" s="45" t="e">
        <f aca="true" t="shared" si="67" ref="E1505:E1568">IF($A$14=13,4,2)</f>
        <v>#REF!</v>
      </c>
      <c r="G1505" s="13"/>
      <c r="H1505" s="1"/>
      <c r="I1505" s="12"/>
    </row>
    <row r="1506" spans="1:9" ht="12.75">
      <c r="A1506" s="37">
        <v>1491</v>
      </c>
      <c r="C1506" s="44" t="e">
        <f t="shared" si="66"/>
        <v>#REF!</v>
      </c>
      <c r="D1506" s="43">
        <v>35</v>
      </c>
      <c r="E1506" s="45" t="e">
        <f t="shared" si="67"/>
        <v>#REF!</v>
      </c>
      <c r="G1506" s="13"/>
      <c r="H1506" s="1"/>
      <c r="I1506" s="12"/>
    </row>
    <row r="1507" spans="1:9" ht="12.75">
      <c r="A1507" s="37">
        <v>1492</v>
      </c>
      <c r="C1507" s="44" t="e">
        <f t="shared" si="66"/>
        <v>#REF!</v>
      </c>
      <c r="D1507" s="43">
        <v>36</v>
      </c>
      <c r="E1507" s="45" t="e">
        <f t="shared" si="67"/>
        <v>#REF!</v>
      </c>
      <c r="G1507" s="13"/>
      <c r="H1507" s="1"/>
      <c r="I1507" s="12"/>
    </row>
    <row r="1508" spans="1:9" ht="12.75">
      <c r="A1508" s="37">
        <v>1493</v>
      </c>
      <c r="C1508" s="44" t="e">
        <f t="shared" si="66"/>
        <v>#REF!</v>
      </c>
      <c r="D1508" s="43">
        <v>37</v>
      </c>
      <c r="E1508" s="45" t="e">
        <f t="shared" si="67"/>
        <v>#REF!</v>
      </c>
      <c r="G1508" s="13"/>
      <c r="H1508" s="1"/>
      <c r="I1508" s="12"/>
    </row>
    <row r="1509" spans="1:9" ht="12.75">
      <c r="A1509" s="37">
        <v>1494</v>
      </c>
      <c r="C1509" s="44" t="e">
        <f t="shared" si="66"/>
        <v>#REF!</v>
      </c>
      <c r="D1509" s="43">
        <v>38</v>
      </c>
      <c r="E1509" s="45" t="e">
        <f t="shared" si="67"/>
        <v>#REF!</v>
      </c>
      <c r="G1509" s="13"/>
      <c r="H1509" s="1"/>
      <c r="I1509" s="12"/>
    </row>
    <row r="1510" spans="1:9" ht="12.75">
      <c r="A1510" s="37">
        <v>1495</v>
      </c>
      <c r="C1510" s="44" t="e">
        <f t="shared" si="66"/>
        <v>#REF!</v>
      </c>
      <c r="D1510" s="43">
        <v>39</v>
      </c>
      <c r="E1510" s="45" t="e">
        <f t="shared" si="67"/>
        <v>#REF!</v>
      </c>
      <c r="G1510" s="13"/>
      <c r="H1510" s="1"/>
      <c r="I1510" s="12"/>
    </row>
    <row r="1511" spans="1:9" ht="12.75">
      <c r="A1511" s="37">
        <v>1496</v>
      </c>
      <c r="C1511" s="44" t="e">
        <f t="shared" si="66"/>
        <v>#REF!</v>
      </c>
      <c r="D1511" s="43">
        <v>40</v>
      </c>
      <c r="E1511" s="45" t="e">
        <f t="shared" si="67"/>
        <v>#REF!</v>
      </c>
      <c r="G1511" s="13"/>
      <c r="H1511" s="1"/>
      <c r="I1511" s="12"/>
    </row>
    <row r="1512" spans="1:9" ht="12.75">
      <c r="A1512" s="37">
        <v>1497</v>
      </c>
      <c r="C1512" s="44" t="e">
        <f t="shared" si="66"/>
        <v>#REF!</v>
      </c>
      <c r="D1512" s="43">
        <v>41</v>
      </c>
      <c r="E1512" s="45" t="e">
        <f t="shared" si="67"/>
        <v>#REF!</v>
      </c>
      <c r="G1512" s="13"/>
      <c r="H1512" s="1"/>
      <c r="I1512" s="12"/>
    </row>
    <row r="1513" spans="1:9" ht="12.75">
      <c r="A1513" s="37">
        <v>1498</v>
      </c>
      <c r="C1513" s="44" t="e">
        <f t="shared" si="66"/>
        <v>#REF!</v>
      </c>
      <c r="D1513" s="43">
        <v>42</v>
      </c>
      <c r="E1513" s="45" t="e">
        <f t="shared" si="67"/>
        <v>#REF!</v>
      </c>
      <c r="G1513" s="13"/>
      <c r="H1513" s="1"/>
      <c r="I1513" s="12"/>
    </row>
    <row r="1514" spans="1:9" ht="12.75">
      <c r="A1514" s="37">
        <v>1499</v>
      </c>
      <c r="C1514" s="44" t="e">
        <f t="shared" si="66"/>
        <v>#REF!</v>
      </c>
      <c r="D1514" s="43">
        <v>43</v>
      </c>
      <c r="E1514" s="45" t="e">
        <f t="shared" si="67"/>
        <v>#REF!</v>
      </c>
      <c r="G1514" s="13"/>
      <c r="H1514" s="1"/>
      <c r="I1514" s="12"/>
    </row>
    <row r="1515" spans="1:9" ht="12.75">
      <c r="A1515" s="37">
        <v>1500</v>
      </c>
      <c r="C1515" s="44" t="e">
        <f t="shared" si="66"/>
        <v>#REF!</v>
      </c>
      <c r="D1515" s="43">
        <v>44</v>
      </c>
      <c r="E1515" s="45" t="e">
        <f t="shared" si="67"/>
        <v>#REF!</v>
      </c>
      <c r="G1515" s="13"/>
      <c r="H1515" s="1"/>
      <c r="I1515" s="12"/>
    </row>
    <row r="1516" spans="1:9" ht="12.75">
      <c r="A1516" s="37">
        <v>1501</v>
      </c>
      <c r="C1516" s="44" t="e">
        <f t="shared" si="66"/>
        <v>#REF!</v>
      </c>
      <c r="D1516" s="43">
        <v>45</v>
      </c>
      <c r="E1516" s="45" t="e">
        <f t="shared" si="67"/>
        <v>#REF!</v>
      </c>
      <c r="G1516" s="13"/>
      <c r="H1516" s="1"/>
      <c r="I1516" s="12"/>
    </row>
    <row r="1517" spans="1:9" ht="12.75">
      <c r="A1517" s="37">
        <v>1502</v>
      </c>
      <c r="C1517" s="44" t="e">
        <f t="shared" si="66"/>
        <v>#REF!</v>
      </c>
      <c r="D1517" s="43">
        <v>46</v>
      </c>
      <c r="E1517" s="45" t="e">
        <f t="shared" si="67"/>
        <v>#REF!</v>
      </c>
      <c r="G1517" s="13"/>
      <c r="H1517" s="1"/>
      <c r="I1517" s="12"/>
    </row>
    <row r="1518" spans="1:9" ht="12.75">
      <c r="A1518" s="37">
        <v>1503</v>
      </c>
      <c r="C1518" s="44" t="e">
        <f t="shared" si="66"/>
        <v>#REF!</v>
      </c>
      <c r="D1518" s="43">
        <v>47</v>
      </c>
      <c r="E1518" s="45" t="e">
        <f t="shared" si="67"/>
        <v>#REF!</v>
      </c>
      <c r="G1518" s="13"/>
      <c r="H1518" s="1"/>
      <c r="I1518" s="12"/>
    </row>
    <row r="1519" spans="1:9" ht="12.75">
      <c r="A1519" s="37">
        <v>1504</v>
      </c>
      <c r="C1519" s="44" t="e">
        <f t="shared" si="66"/>
        <v>#REF!</v>
      </c>
      <c r="D1519" s="43">
        <v>48</v>
      </c>
      <c r="E1519" s="45" t="e">
        <f t="shared" si="67"/>
        <v>#REF!</v>
      </c>
      <c r="G1519" s="13"/>
      <c r="H1519" s="1"/>
      <c r="I1519" s="12"/>
    </row>
    <row r="1520" spans="1:9" ht="12.75">
      <c r="A1520" s="37">
        <v>1505</v>
      </c>
      <c r="C1520" s="44" t="e">
        <f t="shared" si="66"/>
        <v>#REF!</v>
      </c>
      <c r="D1520" s="43">
        <v>49</v>
      </c>
      <c r="E1520" s="45" t="e">
        <f t="shared" si="67"/>
        <v>#REF!</v>
      </c>
      <c r="G1520" s="13"/>
      <c r="H1520" s="1"/>
      <c r="I1520" s="12"/>
    </row>
    <row r="1521" spans="1:9" ht="12.75">
      <c r="A1521" s="37">
        <v>1506</v>
      </c>
      <c r="C1521" s="44" t="e">
        <f t="shared" si="66"/>
        <v>#REF!</v>
      </c>
      <c r="D1521" s="43">
        <v>50</v>
      </c>
      <c r="E1521" s="45" t="e">
        <f t="shared" si="67"/>
        <v>#REF!</v>
      </c>
      <c r="G1521" s="13"/>
      <c r="H1521" s="1"/>
      <c r="I1521" s="12"/>
    </row>
    <row r="1522" spans="1:9" ht="12.75">
      <c r="A1522" s="37">
        <v>1507</v>
      </c>
      <c r="C1522" s="44" t="e">
        <f t="shared" si="66"/>
        <v>#REF!</v>
      </c>
      <c r="D1522" s="43">
        <v>51</v>
      </c>
      <c r="E1522" s="45" t="e">
        <f t="shared" si="67"/>
        <v>#REF!</v>
      </c>
      <c r="G1522" s="13"/>
      <c r="H1522" s="1"/>
      <c r="I1522" s="12"/>
    </row>
    <row r="1523" spans="1:9" ht="12.75">
      <c r="A1523" s="37">
        <v>1508</v>
      </c>
      <c r="C1523" s="44" t="e">
        <f t="shared" si="66"/>
        <v>#REF!</v>
      </c>
      <c r="D1523" s="43">
        <v>52</v>
      </c>
      <c r="E1523" s="45" t="e">
        <f t="shared" si="67"/>
        <v>#REF!</v>
      </c>
      <c r="G1523" s="13"/>
      <c r="H1523" s="1"/>
      <c r="I1523" s="12"/>
    </row>
    <row r="1524" spans="1:9" ht="12.75">
      <c r="A1524" s="37">
        <v>1509</v>
      </c>
      <c r="B1524">
        <f>IF(D1524=13,"KING",IF(D1524=12,"QUEEN",IF(D1524=11,"JACK",IF(D1524=1,"ACE",D1524))))</f>
        <v>10</v>
      </c>
      <c r="C1524" s="44" t="e">
        <f t="shared" si="66"/>
        <v>#REF!</v>
      </c>
      <c r="D1524" s="41">
        <v>10</v>
      </c>
      <c r="E1524" s="45" t="e">
        <f t="shared" si="67"/>
        <v>#REF!</v>
      </c>
      <c r="G1524" s="13"/>
      <c r="H1524" s="1"/>
      <c r="I1524" s="12"/>
    </row>
    <row r="1525" spans="1:9" ht="12.75">
      <c r="A1525" s="37">
        <v>1510</v>
      </c>
      <c r="B1525">
        <f aca="true" t="shared" si="68" ref="B1525:B1549">IF(D1525=13,"KING",IF(D1525=12,"QUEEN",IF(D1525=11,"JACK",IF(D1525=1,"ACE",D1525))))</f>
        <v>6</v>
      </c>
      <c r="C1525" s="44" t="e">
        <f t="shared" si="66"/>
        <v>#REF!</v>
      </c>
      <c r="D1525" s="41">
        <v>6</v>
      </c>
      <c r="E1525" s="45" t="e">
        <f t="shared" si="67"/>
        <v>#REF!</v>
      </c>
      <c r="G1525" s="13"/>
      <c r="H1525" s="1"/>
      <c r="I1525" s="12"/>
    </row>
    <row r="1526" spans="1:9" ht="12.75">
      <c r="A1526" s="37">
        <v>1511</v>
      </c>
      <c r="B1526">
        <f t="shared" si="68"/>
        <v>8</v>
      </c>
      <c r="C1526" s="44" t="e">
        <f t="shared" si="66"/>
        <v>#REF!</v>
      </c>
      <c r="D1526" s="41">
        <v>8</v>
      </c>
      <c r="E1526" s="45" t="e">
        <f t="shared" si="67"/>
        <v>#REF!</v>
      </c>
      <c r="G1526" s="13"/>
      <c r="H1526" s="1"/>
      <c r="I1526" s="12"/>
    </row>
    <row r="1527" spans="1:9" ht="12.75">
      <c r="A1527" s="37">
        <v>1512</v>
      </c>
      <c r="B1527">
        <f t="shared" si="68"/>
        <v>9</v>
      </c>
      <c r="C1527" s="44" t="e">
        <f t="shared" si="66"/>
        <v>#REF!</v>
      </c>
      <c r="D1527" s="41">
        <v>9</v>
      </c>
      <c r="E1527" s="45" t="e">
        <f t="shared" si="67"/>
        <v>#REF!</v>
      </c>
      <c r="G1527" s="13"/>
      <c r="H1527" s="1"/>
      <c r="I1527" s="12"/>
    </row>
    <row r="1528" spans="1:9" ht="12.75">
      <c r="A1528" s="37">
        <v>1513</v>
      </c>
      <c r="B1528">
        <f t="shared" si="68"/>
        <v>4</v>
      </c>
      <c r="C1528" s="44" t="e">
        <f t="shared" si="66"/>
        <v>#REF!</v>
      </c>
      <c r="D1528" s="41">
        <v>4</v>
      </c>
      <c r="E1528" s="45" t="e">
        <f t="shared" si="67"/>
        <v>#REF!</v>
      </c>
      <c r="G1528" s="13"/>
      <c r="H1528" s="1"/>
      <c r="I1528" s="12"/>
    </row>
    <row r="1529" spans="1:9" ht="12.75">
      <c r="A1529" s="37">
        <v>1514</v>
      </c>
      <c r="B1529" t="str">
        <f t="shared" si="68"/>
        <v>JACK</v>
      </c>
      <c r="C1529" s="44" t="e">
        <f t="shared" si="66"/>
        <v>#REF!</v>
      </c>
      <c r="D1529" s="41">
        <v>11</v>
      </c>
      <c r="E1529" s="45" t="e">
        <f t="shared" si="67"/>
        <v>#REF!</v>
      </c>
      <c r="G1529" s="13"/>
      <c r="H1529" s="1"/>
      <c r="I1529" s="12"/>
    </row>
    <row r="1530" spans="1:9" ht="12.75">
      <c r="A1530" s="37">
        <v>1515</v>
      </c>
      <c r="B1530">
        <f t="shared" si="68"/>
        <v>2</v>
      </c>
      <c r="C1530" s="44" t="e">
        <f t="shared" si="66"/>
        <v>#REF!</v>
      </c>
      <c r="D1530" s="41">
        <v>2</v>
      </c>
      <c r="E1530" s="45" t="e">
        <f t="shared" si="67"/>
        <v>#REF!</v>
      </c>
      <c r="G1530" s="13"/>
      <c r="H1530" s="1"/>
      <c r="I1530" s="12"/>
    </row>
    <row r="1531" spans="1:9" ht="12.75">
      <c r="A1531" s="37">
        <v>1516</v>
      </c>
      <c r="B1531">
        <f t="shared" si="68"/>
        <v>7</v>
      </c>
      <c r="C1531" s="44" t="e">
        <f t="shared" si="66"/>
        <v>#REF!</v>
      </c>
      <c r="D1531" s="41">
        <v>7</v>
      </c>
      <c r="E1531" s="45" t="e">
        <f t="shared" si="67"/>
        <v>#REF!</v>
      </c>
      <c r="G1531" s="13"/>
      <c r="H1531" s="1"/>
      <c r="I1531" s="12"/>
    </row>
    <row r="1532" spans="1:9" ht="12.75">
      <c r="A1532" s="37">
        <v>1517</v>
      </c>
      <c r="B1532">
        <f t="shared" si="68"/>
        <v>5</v>
      </c>
      <c r="C1532" s="44" t="e">
        <f t="shared" si="66"/>
        <v>#REF!</v>
      </c>
      <c r="D1532" s="41">
        <v>5</v>
      </c>
      <c r="E1532" s="45" t="e">
        <f t="shared" si="67"/>
        <v>#REF!</v>
      </c>
      <c r="G1532" s="13"/>
      <c r="H1532" s="1"/>
      <c r="I1532" s="12"/>
    </row>
    <row r="1533" spans="1:9" ht="12.75">
      <c r="A1533" s="37">
        <v>1518</v>
      </c>
      <c r="B1533" t="str">
        <f t="shared" si="68"/>
        <v>QUEEN</v>
      </c>
      <c r="C1533" s="44" t="e">
        <f t="shared" si="66"/>
        <v>#REF!</v>
      </c>
      <c r="D1533" s="41">
        <v>12</v>
      </c>
      <c r="E1533" s="45" t="e">
        <f t="shared" si="67"/>
        <v>#REF!</v>
      </c>
      <c r="G1533" s="13"/>
      <c r="H1533" s="1"/>
      <c r="I1533" s="12"/>
    </row>
    <row r="1534" spans="1:9" ht="12.75">
      <c r="A1534" s="37">
        <v>1519</v>
      </c>
      <c r="B1534" t="str">
        <f t="shared" si="68"/>
        <v>ACE</v>
      </c>
      <c r="C1534" s="44" t="e">
        <f t="shared" si="66"/>
        <v>#REF!</v>
      </c>
      <c r="D1534" s="41">
        <v>1</v>
      </c>
      <c r="E1534" s="45" t="e">
        <f t="shared" si="67"/>
        <v>#REF!</v>
      </c>
      <c r="G1534" s="13"/>
      <c r="H1534" s="1"/>
      <c r="I1534" s="12"/>
    </row>
    <row r="1535" spans="1:9" ht="12.75">
      <c r="A1535" s="37">
        <v>1520</v>
      </c>
      <c r="B1535">
        <f t="shared" si="68"/>
        <v>3</v>
      </c>
      <c r="C1535" s="44" t="e">
        <f t="shared" si="66"/>
        <v>#REF!</v>
      </c>
      <c r="D1535" s="41">
        <v>3</v>
      </c>
      <c r="E1535" s="45" t="e">
        <f t="shared" si="67"/>
        <v>#REF!</v>
      </c>
      <c r="G1535" s="13"/>
      <c r="H1535" s="1"/>
      <c r="I1535" s="12"/>
    </row>
    <row r="1536" spans="1:9" ht="12.75">
      <c r="A1536" s="37">
        <v>1521</v>
      </c>
      <c r="B1536" t="str">
        <f t="shared" si="68"/>
        <v>KING</v>
      </c>
      <c r="C1536" s="44" t="e">
        <f t="shared" si="66"/>
        <v>#REF!</v>
      </c>
      <c r="D1536" s="41">
        <v>13</v>
      </c>
      <c r="E1536" s="45" t="e">
        <f t="shared" si="67"/>
        <v>#REF!</v>
      </c>
      <c r="G1536" s="13"/>
      <c r="H1536" s="1"/>
      <c r="I1536" s="12"/>
    </row>
    <row r="1537" spans="1:9" ht="12.75">
      <c r="A1537" s="37">
        <v>1522</v>
      </c>
      <c r="B1537" s="1">
        <f t="shared" si="68"/>
        <v>10</v>
      </c>
      <c r="C1537" s="44" t="e">
        <f t="shared" si="66"/>
        <v>#REF!</v>
      </c>
      <c r="D1537" s="42">
        <f aca="true" t="shared" si="69" ref="D1537:D1546">D1524</f>
        <v>10</v>
      </c>
      <c r="E1537" s="45" t="e">
        <f t="shared" si="67"/>
        <v>#REF!</v>
      </c>
      <c r="G1537" s="13"/>
      <c r="H1537" s="1"/>
      <c r="I1537" s="12"/>
    </row>
    <row r="1538" spans="1:9" ht="12.75">
      <c r="A1538" s="37">
        <v>1523</v>
      </c>
      <c r="B1538" s="1">
        <f t="shared" si="68"/>
        <v>6</v>
      </c>
      <c r="C1538" s="44" t="e">
        <f t="shared" si="66"/>
        <v>#REF!</v>
      </c>
      <c r="D1538" s="42">
        <f t="shared" si="69"/>
        <v>6</v>
      </c>
      <c r="E1538" s="45" t="e">
        <f t="shared" si="67"/>
        <v>#REF!</v>
      </c>
      <c r="G1538" s="13"/>
      <c r="H1538" s="1"/>
      <c r="I1538" s="12"/>
    </row>
    <row r="1539" spans="1:9" ht="12.75">
      <c r="A1539" s="37">
        <v>1524</v>
      </c>
      <c r="B1539" s="1">
        <f t="shared" si="68"/>
        <v>8</v>
      </c>
      <c r="C1539" s="44" t="e">
        <f t="shared" si="66"/>
        <v>#REF!</v>
      </c>
      <c r="D1539" s="42">
        <f t="shared" si="69"/>
        <v>8</v>
      </c>
      <c r="E1539" s="45" t="e">
        <f t="shared" si="67"/>
        <v>#REF!</v>
      </c>
      <c r="G1539" s="13"/>
      <c r="H1539" s="1"/>
      <c r="I1539" s="12"/>
    </row>
    <row r="1540" spans="1:9" ht="12.75">
      <c r="A1540" s="37">
        <v>1525</v>
      </c>
      <c r="B1540" s="1">
        <f t="shared" si="68"/>
        <v>9</v>
      </c>
      <c r="C1540" s="44" t="e">
        <f t="shared" si="66"/>
        <v>#REF!</v>
      </c>
      <c r="D1540" s="42">
        <f t="shared" si="69"/>
        <v>9</v>
      </c>
      <c r="E1540" s="45" t="e">
        <f t="shared" si="67"/>
        <v>#REF!</v>
      </c>
      <c r="G1540" s="13"/>
      <c r="H1540" s="1"/>
      <c r="I1540" s="12"/>
    </row>
    <row r="1541" spans="1:9" ht="12.75">
      <c r="A1541" s="37">
        <v>1526</v>
      </c>
      <c r="B1541" s="1">
        <f t="shared" si="68"/>
        <v>4</v>
      </c>
      <c r="C1541" s="44" t="e">
        <f t="shared" si="66"/>
        <v>#REF!</v>
      </c>
      <c r="D1541" s="42">
        <f t="shared" si="69"/>
        <v>4</v>
      </c>
      <c r="E1541" s="45" t="e">
        <f t="shared" si="67"/>
        <v>#REF!</v>
      </c>
      <c r="G1541" s="13"/>
      <c r="H1541" s="1"/>
      <c r="I1541" s="12"/>
    </row>
    <row r="1542" spans="1:9" ht="12.75">
      <c r="A1542" s="37">
        <v>1527</v>
      </c>
      <c r="B1542" s="1" t="str">
        <f t="shared" si="68"/>
        <v>JACK</v>
      </c>
      <c r="C1542" s="44" t="e">
        <f t="shared" si="66"/>
        <v>#REF!</v>
      </c>
      <c r="D1542" s="42">
        <f t="shared" si="69"/>
        <v>11</v>
      </c>
      <c r="E1542" s="45" t="e">
        <f t="shared" si="67"/>
        <v>#REF!</v>
      </c>
      <c r="G1542" s="13"/>
      <c r="H1542" s="1"/>
      <c r="I1542" s="12"/>
    </row>
    <row r="1543" spans="1:9" ht="12.75">
      <c r="A1543" s="37">
        <v>1528</v>
      </c>
      <c r="B1543" s="1">
        <f t="shared" si="68"/>
        <v>2</v>
      </c>
      <c r="C1543" s="44" t="e">
        <f t="shared" si="66"/>
        <v>#REF!</v>
      </c>
      <c r="D1543" s="42">
        <f t="shared" si="69"/>
        <v>2</v>
      </c>
      <c r="E1543" s="45" t="e">
        <f t="shared" si="67"/>
        <v>#REF!</v>
      </c>
      <c r="G1543" s="13"/>
      <c r="H1543" s="1"/>
      <c r="I1543" s="12"/>
    </row>
    <row r="1544" spans="1:9" ht="12.75">
      <c r="A1544" s="37">
        <v>1529</v>
      </c>
      <c r="B1544" s="1">
        <f t="shared" si="68"/>
        <v>7</v>
      </c>
      <c r="C1544" s="44" t="e">
        <f t="shared" si="66"/>
        <v>#REF!</v>
      </c>
      <c r="D1544" s="42">
        <f t="shared" si="69"/>
        <v>7</v>
      </c>
      <c r="E1544" s="45" t="e">
        <f t="shared" si="67"/>
        <v>#REF!</v>
      </c>
      <c r="G1544" s="13"/>
      <c r="H1544" s="1"/>
      <c r="I1544" s="12"/>
    </row>
    <row r="1545" spans="1:9" ht="12.75">
      <c r="A1545" s="37">
        <v>1530</v>
      </c>
      <c r="B1545" s="1">
        <f t="shared" si="68"/>
        <v>5</v>
      </c>
      <c r="C1545" s="44" t="e">
        <f t="shared" si="66"/>
        <v>#REF!</v>
      </c>
      <c r="D1545" s="42">
        <f t="shared" si="69"/>
        <v>5</v>
      </c>
      <c r="E1545" s="45" t="e">
        <f t="shared" si="67"/>
        <v>#REF!</v>
      </c>
      <c r="G1545" s="13"/>
      <c r="H1545" s="1"/>
      <c r="I1545" s="12"/>
    </row>
    <row r="1546" spans="1:9" ht="12.75">
      <c r="A1546" s="37">
        <v>1531</v>
      </c>
      <c r="B1546" s="1" t="str">
        <f t="shared" si="68"/>
        <v>QUEEN</v>
      </c>
      <c r="C1546" s="44" t="e">
        <f t="shared" si="66"/>
        <v>#REF!</v>
      </c>
      <c r="D1546" s="42">
        <f t="shared" si="69"/>
        <v>12</v>
      </c>
      <c r="E1546" s="45" t="e">
        <f t="shared" si="67"/>
        <v>#REF!</v>
      </c>
      <c r="G1546" s="13"/>
      <c r="H1546" s="1"/>
      <c r="I1546" s="12"/>
    </row>
    <row r="1547" spans="1:9" ht="12.75">
      <c r="A1547" s="37">
        <v>1532</v>
      </c>
      <c r="B1547" s="1" t="str">
        <f t="shared" si="68"/>
        <v>ACE</v>
      </c>
      <c r="C1547" s="44" t="e">
        <f t="shared" si="66"/>
        <v>#REF!</v>
      </c>
      <c r="D1547" s="42">
        <v>1</v>
      </c>
      <c r="E1547" s="45" t="e">
        <f t="shared" si="67"/>
        <v>#REF!</v>
      </c>
      <c r="G1547" s="13"/>
      <c r="H1547" s="1"/>
      <c r="I1547" s="12"/>
    </row>
    <row r="1548" spans="1:9" ht="12.75">
      <c r="A1548" s="37">
        <v>1533</v>
      </c>
      <c r="B1548" s="1">
        <f t="shared" si="68"/>
        <v>3</v>
      </c>
      <c r="C1548" s="44" t="e">
        <f t="shared" si="66"/>
        <v>#REF!</v>
      </c>
      <c r="D1548" s="42">
        <v>3</v>
      </c>
      <c r="E1548" s="45" t="e">
        <f t="shared" si="67"/>
        <v>#REF!</v>
      </c>
      <c r="G1548" s="13"/>
      <c r="H1548" s="1"/>
      <c r="I1548" s="12"/>
    </row>
    <row r="1549" spans="1:9" ht="12.75">
      <c r="A1549" s="37">
        <v>1534</v>
      </c>
      <c r="B1549" s="1" t="str">
        <f t="shared" si="68"/>
        <v>KING</v>
      </c>
      <c r="C1549" s="44" t="e">
        <f t="shared" si="66"/>
        <v>#REF!</v>
      </c>
      <c r="D1549" s="42">
        <v>13</v>
      </c>
      <c r="E1549" s="45" t="e">
        <f t="shared" si="67"/>
        <v>#REF!</v>
      </c>
      <c r="G1549" s="13"/>
      <c r="H1549" s="1"/>
      <c r="I1549" s="12"/>
    </row>
    <row r="1550" spans="1:9" ht="12.75">
      <c r="A1550" s="37">
        <v>1535</v>
      </c>
      <c r="C1550" s="44" t="e">
        <f t="shared" si="66"/>
        <v>#REF!</v>
      </c>
      <c r="D1550" s="43">
        <v>27</v>
      </c>
      <c r="E1550" s="45" t="e">
        <f t="shared" si="67"/>
        <v>#REF!</v>
      </c>
      <c r="G1550" s="13"/>
      <c r="H1550" s="1"/>
      <c r="I1550" s="12"/>
    </row>
    <row r="1551" spans="1:9" ht="12.75">
      <c r="A1551" s="37">
        <v>1536</v>
      </c>
      <c r="C1551" s="44" t="e">
        <f t="shared" si="66"/>
        <v>#REF!</v>
      </c>
      <c r="D1551" s="43">
        <v>28</v>
      </c>
      <c r="E1551" s="45" t="e">
        <f t="shared" si="67"/>
        <v>#REF!</v>
      </c>
      <c r="G1551" s="13"/>
      <c r="H1551" s="1"/>
      <c r="I1551" s="12"/>
    </row>
    <row r="1552" spans="1:9" ht="12.75">
      <c r="A1552" s="37">
        <v>1537</v>
      </c>
      <c r="C1552" s="44" t="e">
        <f t="shared" si="66"/>
        <v>#REF!</v>
      </c>
      <c r="D1552" s="43">
        <v>29</v>
      </c>
      <c r="E1552" s="45" t="e">
        <f t="shared" si="67"/>
        <v>#REF!</v>
      </c>
      <c r="G1552" s="13"/>
      <c r="H1552" s="1"/>
      <c r="I1552" s="12"/>
    </row>
    <row r="1553" spans="1:9" ht="12.75">
      <c r="A1553" s="37">
        <v>1538</v>
      </c>
      <c r="C1553" s="44" t="e">
        <f t="shared" si="66"/>
        <v>#REF!</v>
      </c>
      <c r="D1553" s="43">
        <v>30</v>
      </c>
      <c r="E1553" s="45" t="e">
        <f t="shared" si="67"/>
        <v>#REF!</v>
      </c>
      <c r="G1553" s="13"/>
      <c r="H1553" s="1"/>
      <c r="I1553" s="12"/>
    </row>
    <row r="1554" spans="1:9" ht="12.75">
      <c r="A1554" s="37">
        <v>1539</v>
      </c>
      <c r="C1554" s="44" t="e">
        <f t="shared" si="66"/>
        <v>#REF!</v>
      </c>
      <c r="D1554" s="43">
        <v>31</v>
      </c>
      <c r="E1554" s="45" t="e">
        <f t="shared" si="67"/>
        <v>#REF!</v>
      </c>
      <c r="G1554" s="13"/>
      <c r="H1554" s="1"/>
      <c r="I1554" s="12"/>
    </row>
    <row r="1555" spans="1:9" ht="12.75">
      <c r="A1555" s="37">
        <v>1540</v>
      </c>
      <c r="C1555" s="44" t="e">
        <f t="shared" si="66"/>
        <v>#REF!</v>
      </c>
      <c r="D1555" s="43">
        <v>32</v>
      </c>
      <c r="E1555" s="45" t="e">
        <f t="shared" si="67"/>
        <v>#REF!</v>
      </c>
      <c r="G1555" s="13"/>
      <c r="H1555" s="1"/>
      <c r="I1555" s="12"/>
    </row>
    <row r="1556" spans="1:9" ht="12.75">
      <c r="A1556" s="37">
        <v>1541</v>
      </c>
      <c r="C1556" s="44" t="e">
        <f t="shared" si="66"/>
        <v>#REF!</v>
      </c>
      <c r="D1556" s="43">
        <v>33</v>
      </c>
      <c r="E1556" s="45" t="e">
        <f t="shared" si="67"/>
        <v>#REF!</v>
      </c>
      <c r="G1556" s="13"/>
      <c r="H1556" s="1"/>
      <c r="I1556" s="12"/>
    </row>
    <row r="1557" spans="1:9" ht="12.75">
      <c r="A1557" s="37">
        <v>1542</v>
      </c>
      <c r="C1557" s="44" t="e">
        <f t="shared" si="66"/>
        <v>#REF!</v>
      </c>
      <c r="D1557" s="43">
        <v>34</v>
      </c>
      <c r="E1557" s="45" t="e">
        <f t="shared" si="67"/>
        <v>#REF!</v>
      </c>
      <c r="G1557" s="13"/>
      <c r="H1557" s="1"/>
      <c r="I1557" s="12"/>
    </row>
    <row r="1558" spans="1:9" ht="12.75">
      <c r="A1558" s="37">
        <v>1543</v>
      </c>
      <c r="C1558" s="44" t="e">
        <f t="shared" si="66"/>
        <v>#REF!</v>
      </c>
      <c r="D1558" s="43">
        <v>35</v>
      </c>
      <c r="E1558" s="45" t="e">
        <f t="shared" si="67"/>
        <v>#REF!</v>
      </c>
      <c r="G1558" s="13"/>
      <c r="H1558" s="1"/>
      <c r="I1558" s="12"/>
    </row>
    <row r="1559" spans="1:9" ht="12.75">
      <c r="A1559" s="37">
        <v>1544</v>
      </c>
      <c r="C1559" s="44" t="e">
        <f t="shared" si="66"/>
        <v>#REF!</v>
      </c>
      <c r="D1559" s="43">
        <v>36</v>
      </c>
      <c r="E1559" s="45" t="e">
        <f t="shared" si="67"/>
        <v>#REF!</v>
      </c>
      <c r="G1559" s="13"/>
      <c r="H1559" s="1"/>
      <c r="I1559" s="12"/>
    </row>
    <row r="1560" spans="1:9" ht="12.75">
      <c r="A1560" s="37">
        <v>1545</v>
      </c>
      <c r="C1560" s="44" t="e">
        <f t="shared" si="66"/>
        <v>#REF!</v>
      </c>
      <c r="D1560" s="43">
        <v>37</v>
      </c>
      <c r="E1560" s="45" t="e">
        <f t="shared" si="67"/>
        <v>#REF!</v>
      </c>
      <c r="G1560" s="13"/>
      <c r="H1560" s="1"/>
      <c r="I1560" s="12"/>
    </row>
    <row r="1561" spans="1:9" ht="12.75">
      <c r="A1561" s="37">
        <v>1546</v>
      </c>
      <c r="C1561" s="44" t="e">
        <f t="shared" si="66"/>
        <v>#REF!</v>
      </c>
      <c r="D1561" s="43">
        <v>38</v>
      </c>
      <c r="E1561" s="45" t="e">
        <f t="shared" si="67"/>
        <v>#REF!</v>
      </c>
      <c r="G1561" s="13"/>
      <c r="H1561" s="1"/>
      <c r="I1561" s="12"/>
    </row>
    <row r="1562" spans="1:9" ht="12.75">
      <c r="A1562" s="37">
        <v>1547</v>
      </c>
      <c r="C1562" s="44" t="e">
        <f t="shared" si="66"/>
        <v>#REF!</v>
      </c>
      <c r="D1562" s="43">
        <v>39</v>
      </c>
      <c r="E1562" s="45" t="e">
        <f t="shared" si="67"/>
        <v>#REF!</v>
      </c>
      <c r="G1562" s="13"/>
      <c r="H1562" s="1"/>
      <c r="I1562" s="12"/>
    </row>
    <row r="1563" spans="1:9" ht="12.75">
      <c r="A1563" s="37">
        <v>1548</v>
      </c>
      <c r="C1563" s="44" t="e">
        <f t="shared" si="66"/>
        <v>#REF!</v>
      </c>
      <c r="D1563" s="43">
        <v>40</v>
      </c>
      <c r="E1563" s="45" t="e">
        <f t="shared" si="67"/>
        <v>#REF!</v>
      </c>
      <c r="G1563" s="13"/>
      <c r="H1563" s="1"/>
      <c r="I1563" s="12"/>
    </row>
    <row r="1564" spans="1:9" ht="12.75">
      <c r="A1564" s="37">
        <v>1549</v>
      </c>
      <c r="C1564" s="44" t="e">
        <f t="shared" si="66"/>
        <v>#REF!</v>
      </c>
      <c r="D1564" s="43">
        <v>41</v>
      </c>
      <c r="E1564" s="45" t="e">
        <f t="shared" si="67"/>
        <v>#REF!</v>
      </c>
      <c r="G1564" s="13"/>
      <c r="H1564" s="1"/>
      <c r="I1564" s="12"/>
    </row>
    <row r="1565" spans="1:9" ht="12.75">
      <c r="A1565" s="37">
        <v>1550</v>
      </c>
      <c r="C1565" s="44" t="e">
        <f t="shared" si="66"/>
        <v>#REF!</v>
      </c>
      <c r="D1565" s="43">
        <v>42</v>
      </c>
      <c r="E1565" s="45" t="e">
        <f t="shared" si="67"/>
        <v>#REF!</v>
      </c>
      <c r="G1565" s="13"/>
      <c r="H1565" s="1"/>
      <c r="I1565" s="12"/>
    </row>
    <row r="1566" spans="1:9" ht="12.75">
      <c r="A1566" s="37">
        <v>1551</v>
      </c>
      <c r="C1566" s="44" t="e">
        <f t="shared" si="66"/>
        <v>#REF!</v>
      </c>
      <c r="D1566" s="43">
        <v>43</v>
      </c>
      <c r="E1566" s="45" t="e">
        <f t="shared" si="67"/>
        <v>#REF!</v>
      </c>
      <c r="G1566" s="13"/>
      <c r="H1566" s="1"/>
      <c r="I1566" s="12"/>
    </row>
    <row r="1567" spans="1:9" ht="12.75">
      <c r="A1567" s="37">
        <v>1552</v>
      </c>
      <c r="C1567" s="44" t="e">
        <f t="shared" si="66"/>
        <v>#REF!</v>
      </c>
      <c r="D1567" s="43">
        <v>44</v>
      </c>
      <c r="E1567" s="45" t="e">
        <f t="shared" si="67"/>
        <v>#REF!</v>
      </c>
      <c r="G1567" s="13"/>
      <c r="H1567" s="1"/>
      <c r="I1567" s="12"/>
    </row>
    <row r="1568" spans="1:9" ht="12.75">
      <c r="A1568" s="37">
        <v>1553</v>
      </c>
      <c r="C1568" s="44" t="e">
        <f t="shared" si="66"/>
        <v>#REF!</v>
      </c>
      <c r="D1568" s="43">
        <v>45</v>
      </c>
      <c r="E1568" s="45" t="e">
        <f t="shared" si="67"/>
        <v>#REF!</v>
      </c>
      <c r="G1568" s="13"/>
      <c r="H1568" s="1"/>
      <c r="I1568" s="12"/>
    </row>
    <row r="1569" spans="1:9" ht="12.75">
      <c r="A1569" s="37">
        <v>1554</v>
      </c>
      <c r="C1569" s="44" t="e">
        <f aca="true" t="shared" si="70" ref="C1569:C1632">IF($A$14=13,$C$16,$C$18)</f>
        <v>#REF!</v>
      </c>
      <c r="D1569" s="43">
        <v>46</v>
      </c>
      <c r="E1569" s="45" t="e">
        <f aca="true" t="shared" si="71" ref="E1569:E1632">IF($A$14=13,4,2)</f>
        <v>#REF!</v>
      </c>
      <c r="G1569" s="13"/>
      <c r="H1569" s="1"/>
      <c r="I1569" s="12"/>
    </row>
    <row r="1570" spans="1:9" ht="12.75">
      <c r="A1570" s="37">
        <v>1555</v>
      </c>
      <c r="C1570" s="44" t="e">
        <f t="shared" si="70"/>
        <v>#REF!</v>
      </c>
      <c r="D1570" s="43">
        <v>47</v>
      </c>
      <c r="E1570" s="45" t="e">
        <f t="shared" si="71"/>
        <v>#REF!</v>
      </c>
      <c r="G1570" s="13"/>
      <c r="H1570" s="1"/>
      <c r="I1570" s="12"/>
    </row>
    <row r="1571" spans="1:9" ht="12.75">
      <c r="A1571" s="37">
        <v>1556</v>
      </c>
      <c r="C1571" s="44" t="e">
        <f t="shared" si="70"/>
        <v>#REF!</v>
      </c>
      <c r="D1571" s="43">
        <v>48</v>
      </c>
      <c r="E1571" s="45" t="e">
        <f t="shared" si="71"/>
        <v>#REF!</v>
      </c>
      <c r="G1571" s="13"/>
      <c r="H1571" s="1"/>
      <c r="I1571" s="12"/>
    </row>
    <row r="1572" spans="1:9" ht="12.75">
      <c r="A1572" s="37">
        <v>1557</v>
      </c>
      <c r="C1572" s="44" t="e">
        <f t="shared" si="70"/>
        <v>#REF!</v>
      </c>
      <c r="D1572" s="43">
        <v>49</v>
      </c>
      <c r="E1572" s="45" t="e">
        <f t="shared" si="71"/>
        <v>#REF!</v>
      </c>
      <c r="G1572" s="13"/>
      <c r="H1572" s="1"/>
      <c r="I1572" s="12"/>
    </row>
    <row r="1573" spans="1:9" ht="12.75">
      <c r="A1573" s="37">
        <v>1558</v>
      </c>
      <c r="C1573" s="44" t="e">
        <f t="shared" si="70"/>
        <v>#REF!</v>
      </c>
      <c r="D1573" s="43">
        <v>50</v>
      </c>
      <c r="E1573" s="45" t="e">
        <f t="shared" si="71"/>
        <v>#REF!</v>
      </c>
      <c r="G1573" s="13"/>
      <c r="H1573" s="1"/>
      <c r="I1573" s="12"/>
    </row>
    <row r="1574" spans="1:9" ht="12.75">
      <c r="A1574" s="37">
        <v>1559</v>
      </c>
      <c r="C1574" s="44" t="e">
        <f t="shared" si="70"/>
        <v>#REF!</v>
      </c>
      <c r="D1574" s="43">
        <v>51</v>
      </c>
      <c r="E1574" s="45" t="e">
        <f t="shared" si="71"/>
        <v>#REF!</v>
      </c>
      <c r="G1574" s="13"/>
      <c r="H1574" s="1"/>
      <c r="I1574" s="12"/>
    </row>
    <row r="1575" spans="1:9" ht="12.75">
      <c r="A1575" s="37">
        <v>1560</v>
      </c>
      <c r="C1575" s="44" t="e">
        <f t="shared" si="70"/>
        <v>#REF!</v>
      </c>
      <c r="D1575" s="43">
        <v>52</v>
      </c>
      <c r="E1575" s="45" t="e">
        <f t="shared" si="71"/>
        <v>#REF!</v>
      </c>
      <c r="G1575" s="13"/>
      <c r="H1575" s="1"/>
      <c r="I1575" s="12"/>
    </row>
    <row r="1576" spans="1:9" ht="12.75">
      <c r="A1576" s="37">
        <v>1561</v>
      </c>
      <c r="B1576">
        <f>IF(D1576=13,"KING",IF(D1576=12,"QUEEN",IF(D1576=11,"JACK",IF(D1576=1,"ACE",D1576))))</f>
        <v>2</v>
      </c>
      <c r="C1576" s="44" t="e">
        <f t="shared" si="70"/>
        <v>#REF!</v>
      </c>
      <c r="D1576" s="41">
        <v>2</v>
      </c>
      <c r="E1576" s="45" t="e">
        <f t="shared" si="71"/>
        <v>#REF!</v>
      </c>
      <c r="G1576" s="13"/>
      <c r="H1576" s="1"/>
      <c r="I1576" s="12"/>
    </row>
    <row r="1577" spans="1:9" ht="12.75">
      <c r="A1577" s="37">
        <v>1562</v>
      </c>
      <c r="B1577">
        <f aca="true" t="shared" si="72" ref="B1577:B1601">IF(D1577=13,"KING",IF(D1577=12,"QUEEN",IF(D1577=11,"JACK",IF(D1577=1,"ACE",D1577))))</f>
        <v>3</v>
      </c>
      <c r="C1577" s="44" t="e">
        <f t="shared" si="70"/>
        <v>#REF!</v>
      </c>
      <c r="D1577" s="41">
        <v>3</v>
      </c>
      <c r="E1577" s="45" t="e">
        <f t="shared" si="71"/>
        <v>#REF!</v>
      </c>
      <c r="G1577" s="13"/>
      <c r="H1577" s="1"/>
      <c r="I1577" s="12"/>
    </row>
    <row r="1578" spans="1:9" ht="12.75">
      <c r="A1578" s="37">
        <v>1563</v>
      </c>
      <c r="B1578">
        <f t="shared" si="72"/>
        <v>6</v>
      </c>
      <c r="C1578" s="44" t="e">
        <f t="shared" si="70"/>
        <v>#REF!</v>
      </c>
      <c r="D1578" s="41">
        <v>6</v>
      </c>
      <c r="E1578" s="45" t="e">
        <f t="shared" si="71"/>
        <v>#REF!</v>
      </c>
      <c r="G1578" s="13"/>
      <c r="H1578" s="1"/>
      <c r="I1578" s="12"/>
    </row>
    <row r="1579" spans="1:9" ht="12.75">
      <c r="A1579" s="37">
        <v>1564</v>
      </c>
      <c r="B1579" t="str">
        <f t="shared" si="72"/>
        <v>KING</v>
      </c>
      <c r="C1579" s="44" t="e">
        <f t="shared" si="70"/>
        <v>#REF!</v>
      </c>
      <c r="D1579" s="41">
        <v>13</v>
      </c>
      <c r="E1579" s="45" t="e">
        <f t="shared" si="71"/>
        <v>#REF!</v>
      </c>
      <c r="G1579" s="13"/>
      <c r="H1579" s="1"/>
      <c r="I1579" s="12"/>
    </row>
    <row r="1580" spans="1:9" ht="12.75">
      <c r="A1580" s="37">
        <v>1565</v>
      </c>
      <c r="B1580" t="str">
        <f t="shared" si="72"/>
        <v>QUEEN</v>
      </c>
      <c r="C1580" s="44" t="e">
        <f t="shared" si="70"/>
        <v>#REF!</v>
      </c>
      <c r="D1580" s="41">
        <v>12</v>
      </c>
      <c r="E1580" s="45" t="e">
        <f t="shared" si="71"/>
        <v>#REF!</v>
      </c>
      <c r="G1580" s="13"/>
      <c r="H1580" s="1"/>
      <c r="I1580" s="12"/>
    </row>
    <row r="1581" spans="1:9" ht="12.75">
      <c r="A1581" s="37">
        <v>1566</v>
      </c>
      <c r="B1581">
        <f t="shared" si="72"/>
        <v>5</v>
      </c>
      <c r="C1581" s="44" t="e">
        <f t="shared" si="70"/>
        <v>#REF!</v>
      </c>
      <c r="D1581" s="41">
        <v>5</v>
      </c>
      <c r="E1581" s="45" t="e">
        <f t="shared" si="71"/>
        <v>#REF!</v>
      </c>
      <c r="G1581" s="13"/>
      <c r="H1581" s="1"/>
      <c r="I1581" s="12"/>
    </row>
    <row r="1582" spans="1:9" ht="12.75">
      <c r="A1582" s="37">
        <v>1567</v>
      </c>
      <c r="B1582">
        <f t="shared" si="72"/>
        <v>8</v>
      </c>
      <c r="C1582" s="44" t="e">
        <f t="shared" si="70"/>
        <v>#REF!</v>
      </c>
      <c r="D1582" s="41">
        <v>8</v>
      </c>
      <c r="E1582" s="45" t="e">
        <f t="shared" si="71"/>
        <v>#REF!</v>
      </c>
      <c r="G1582" s="13"/>
      <c r="H1582" s="1"/>
      <c r="I1582" s="12"/>
    </row>
    <row r="1583" spans="1:9" ht="12.75">
      <c r="A1583" s="37">
        <v>1568</v>
      </c>
      <c r="B1583" t="str">
        <f t="shared" si="72"/>
        <v>ACE</v>
      </c>
      <c r="C1583" s="44" t="e">
        <f t="shared" si="70"/>
        <v>#REF!</v>
      </c>
      <c r="D1583" s="41">
        <v>1</v>
      </c>
      <c r="E1583" s="45" t="e">
        <f t="shared" si="71"/>
        <v>#REF!</v>
      </c>
      <c r="G1583" s="13"/>
      <c r="H1583" s="1"/>
      <c r="I1583" s="12"/>
    </row>
    <row r="1584" spans="1:9" ht="12.75">
      <c r="A1584" s="37">
        <v>1569</v>
      </c>
      <c r="B1584">
        <f t="shared" si="72"/>
        <v>7</v>
      </c>
      <c r="C1584" s="44" t="e">
        <f t="shared" si="70"/>
        <v>#REF!</v>
      </c>
      <c r="D1584" s="41">
        <v>7</v>
      </c>
      <c r="E1584" s="45" t="e">
        <f t="shared" si="71"/>
        <v>#REF!</v>
      </c>
      <c r="G1584" s="13"/>
      <c r="H1584" s="1"/>
      <c r="I1584" s="12"/>
    </row>
    <row r="1585" spans="1:9" ht="12.75">
      <c r="A1585" s="37">
        <v>1570</v>
      </c>
      <c r="B1585">
        <f t="shared" si="72"/>
        <v>4</v>
      </c>
      <c r="C1585" s="44" t="e">
        <f t="shared" si="70"/>
        <v>#REF!</v>
      </c>
      <c r="D1585" s="41">
        <v>4</v>
      </c>
      <c r="E1585" s="45" t="e">
        <f t="shared" si="71"/>
        <v>#REF!</v>
      </c>
      <c r="G1585" s="13"/>
      <c r="H1585" s="1"/>
      <c r="I1585" s="12"/>
    </row>
    <row r="1586" spans="1:9" ht="12.75">
      <c r="A1586" s="37">
        <v>1571</v>
      </c>
      <c r="B1586" t="str">
        <f t="shared" si="72"/>
        <v>JACK</v>
      </c>
      <c r="C1586" s="44" t="e">
        <f t="shared" si="70"/>
        <v>#REF!</v>
      </c>
      <c r="D1586" s="41">
        <v>11</v>
      </c>
      <c r="E1586" s="45" t="e">
        <f t="shared" si="71"/>
        <v>#REF!</v>
      </c>
      <c r="G1586" s="13"/>
      <c r="H1586" s="1"/>
      <c r="I1586" s="12"/>
    </row>
    <row r="1587" spans="1:9" ht="12.75">
      <c r="A1587" s="37">
        <v>1572</v>
      </c>
      <c r="B1587">
        <f t="shared" si="72"/>
        <v>10</v>
      </c>
      <c r="C1587" s="44" t="e">
        <f t="shared" si="70"/>
        <v>#REF!</v>
      </c>
      <c r="D1587" s="41">
        <v>10</v>
      </c>
      <c r="E1587" s="45" t="e">
        <f t="shared" si="71"/>
        <v>#REF!</v>
      </c>
      <c r="G1587" s="13"/>
      <c r="H1587" s="1"/>
      <c r="I1587" s="12"/>
    </row>
    <row r="1588" spans="1:9" ht="12.75">
      <c r="A1588" s="37">
        <v>1573</v>
      </c>
      <c r="B1588">
        <f t="shared" si="72"/>
        <v>9</v>
      </c>
      <c r="C1588" s="44" t="e">
        <f t="shared" si="70"/>
        <v>#REF!</v>
      </c>
      <c r="D1588" s="41">
        <v>9</v>
      </c>
      <c r="E1588" s="45" t="e">
        <f t="shared" si="71"/>
        <v>#REF!</v>
      </c>
      <c r="G1588" s="13"/>
      <c r="H1588" s="1"/>
      <c r="I1588" s="12"/>
    </row>
    <row r="1589" spans="1:9" ht="12.75">
      <c r="A1589" s="37">
        <v>1574</v>
      </c>
      <c r="B1589" s="1">
        <f t="shared" si="72"/>
        <v>2</v>
      </c>
      <c r="C1589" s="44" t="e">
        <f t="shared" si="70"/>
        <v>#REF!</v>
      </c>
      <c r="D1589" s="42">
        <f>D1576</f>
        <v>2</v>
      </c>
      <c r="E1589" s="45" t="e">
        <f t="shared" si="71"/>
        <v>#REF!</v>
      </c>
      <c r="G1589" s="13"/>
      <c r="H1589" s="1"/>
      <c r="I1589" s="12"/>
    </row>
    <row r="1590" spans="1:9" ht="12.75">
      <c r="A1590" s="37">
        <v>1575</v>
      </c>
      <c r="B1590" s="1">
        <f t="shared" si="72"/>
        <v>3</v>
      </c>
      <c r="C1590" s="44" t="e">
        <f t="shared" si="70"/>
        <v>#REF!</v>
      </c>
      <c r="D1590" s="42">
        <f aca="true" t="shared" si="73" ref="D1590:D1598">D1577</f>
        <v>3</v>
      </c>
      <c r="E1590" s="45" t="e">
        <f t="shared" si="71"/>
        <v>#REF!</v>
      </c>
      <c r="G1590" s="13"/>
      <c r="H1590" s="1"/>
      <c r="I1590" s="12"/>
    </row>
    <row r="1591" spans="1:9" ht="12.75">
      <c r="A1591" s="37">
        <v>1576</v>
      </c>
      <c r="B1591" s="1">
        <f t="shared" si="72"/>
        <v>6</v>
      </c>
      <c r="C1591" s="44" t="e">
        <f t="shared" si="70"/>
        <v>#REF!</v>
      </c>
      <c r="D1591" s="42">
        <f t="shared" si="73"/>
        <v>6</v>
      </c>
      <c r="E1591" s="45" t="e">
        <f t="shared" si="71"/>
        <v>#REF!</v>
      </c>
      <c r="G1591" s="13"/>
      <c r="H1591" s="1"/>
      <c r="I1591" s="12"/>
    </row>
    <row r="1592" spans="1:9" ht="12.75">
      <c r="A1592" s="37">
        <v>1577</v>
      </c>
      <c r="B1592" s="1" t="str">
        <f t="shared" si="72"/>
        <v>KING</v>
      </c>
      <c r="C1592" s="44" t="e">
        <f t="shared" si="70"/>
        <v>#REF!</v>
      </c>
      <c r="D1592" s="42">
        <f t="shared" si="73"/>
        <v>13</v>
      </c>
      <c r="E1592" s="45" t="e">
        <f t="shared" si="71"/>
        <v>#REF!</v>
      </c>
      <c r="G1592" s="13"/>
      <c r="H1592" s="1"/>
      <c r="I1592" s="12"/>
    </row>
    <row r="1593" spans="1:9" ht="12.75">
      <c r="A1593" s="37">
        <v>1578</v>
      </c>
      <c r="B1593" s="1" t="str">
        <f t="shared" si="72"/>
        <v>QUEEN</v>
      </c>
      <c r="C1593" s="44" t="e">
        <f t="shared" si="70"/>
        <v>#REF!</v>
      </c>
      <c r="D1593" s="42">
        <f t="shared" si="73"/>
        <v>12</v>
      </c>
      <c r="E1593" s="45" t="e">
        <f t="shared" si="71"/>
        <v>#REF!</v>
      </c>
      <c r="G1593" s="13"/>
      <c r="H1593" s="1"/>
      <c r="I1593" s="12"/>
    </row>
    <row r="1594" spans="1:9" ht="12.75">
      <c r="A1594" s="37">
        <v>1579</v>
      </c>
      <c r="B1594" s="1">
        <f t="shared" si="72"/>
        <v>5</v>
      </c>
      <c r="C1594" s="44" t="e">
        <f t="shared" si="70"/>
        <v>#REF!</v>
      </c>
      <c r="D1594" s="42">
        <f t="shared" si="73"/>
        <v>5</v>
      </c>
      <c r="E1594" s="45" t="e">
        <f t="shared" si="71"/>
        <v>#REF!</v>
      </c>
      <c r="G1594" s="13"/>
      <c r="H1594" s="1"/>
      <c r="I1594" s="12"/>
    </row>
    <row r="1595" spans="1:9" ht="12.75">
      <c r="A1595" s="37">
        <v>1580</v>
      </c>
      <c r="B1595" s="1">
        <f t="shared" si="72"/>
        <v>8</v>
      </c>
      <c r="C1595" s="44" t="e">
        <f t="shared" si="70"/>
        <v>#REF!</v>
      </c>
      <c r="D1595" s="42">
        <f t="shared" si="73"/>
        <v>8</v>
      </c>
      <c r="E1595" s="45" t="e">
        <f t="shared" si="71"/>
        <v>#REF!</v>
      </c>
      <c r="G1595" s="13"/>
      <c r="H1595" s="1"/>
      <c r="I1595" s="12"/>
    </row>
    <row r="1596" spans="1:9" ht="12.75">
      <c r="A1596" s="37">
        <v>1581</v>
      </c>
      <c r="B1596" s="1" t="str">
        <f t="shared" si="72"/>
        <v>ACE</v>
      </c>
      <c r="C1596" s="44" t="e">
        <f t="shared" si="70"/>
        <v>#REF!</v>
      </c>
      <c r="D1596" s="42">
        <f t="shared" si="73"/>
        <v>1</v>
      </c>
      <c r="E1596" s="45" t="e">
        <f t="shared" si="71"/>
        <v>#REF!</v>
      </c>
      <c r="G1596" s="13"/>
      <c r="H1596" s="1"/>
      <c r="I1596" s="12"/>
    </row>
    <row r="1597" spans="1:9" ht="12.75">
      <c r="A1597" s="37">
        <v>1582</v>
      </c>
      <c r="B1597" s="1">
        <f t="shared" si="72"/>
        <v>7</v>
      </c>
      <c r="C1597" s="44" t="e">
        <f t="shared" si="70"/>
        <v>#REF!</v>
      </c>
      <c r="D1597" s="42">
        <f t="shared" si="73"/>
        <v>7</v>
      </c>
      <c r="E1597" s="45" t="e">
        <f t="shared" si="71"/>
        <v>#REF!</v>
      </c>
      <c r="G1597" s="13"/>
      <c r="H1597" s="1"/>
      <c r="I1597" s="12"/>
    </row>
    <row r="1598" spans="1:9" ht="12.75">
      <c r="A1598" s="37">
        <v>1583</v>
      </c>
      <c r="B1598" s="1">
        <f t="shared" si="72"/>
        <v>4</v>
      </c>
      <c r="C1598" s="44" t="e">
        <f t="shared" si="70"/>
        <v>#REF!</v>
      </c>
      <c r="D1598" s="42">
        <f t="shared" si="73"/>
        <v>4</v>
      </c>
      <c r="E1598" s="45" t="e">
        <f t="shared" si="71"/>
        <v>#REF!</v>
      </c>
      <c r="G1598" s="13"/>
      <c r="H1598" s="1"/>
      <c r="I1598" s="12"/>
    </row>
    <row r="1599" spans="1:9" ht="12.75">
      <c r="A1599" s="37">
        <v>1584</v>
      </c>
      <c r="B1599" s="1">
        <f t="shared" si="72"/>
        <v>6</v>
      </c>
      <c r="C1599" s="44" t="e">
        <f t="shared" si="70"/>
        <v>#REF!</v>
      </c>
      <c r="D1599" s="42">
        <v>6</v>
      </c>
      <c r="E1599" s="45" t="e">
        <f t="shared" si="71"/>
        <v>#REF!</v>
      </c>
      <c r="G1599" s="13"/>
      <c r="H1599" s="1"/>
      <c r="I1599" s="12"/>
    </row>
    <row r="1600" spans="1:9" ht="12.75">
      <c r="A1600" s="37">
        <v>1585</v>
      </c>
      <c r="B1600" s="1">
        <f t="shared" si="72"/>
        <v>4</v>
      </c>
      <c r="C1600" s="44" t="e">
        <f t="shared" si="70"/>
        <v>#REF!</v>
      </c>
      <c r="D1600" s="42">
        <v>4</v>
      </c>
      <c r="E1600" s="45" t="e">
        <f t="shared" si="71"/>
        <v>#REF!</v>
      </c>
      <c r="G1600" s="13"/>
      <c r="H1600" s="1"/>
      <c r="I1600" s="12"/>
    </row>
    <row r="1601" spans="1:9" ht="12.75">
      <c r="A1601" s="37">
        <v>1586</v>
      </c>
      <c r="B1601" s="1">
        <f t="shared" si="72"/>
        <v>5</v>
      </c>
      <c r="C1601" s="44" t="e">
        <f t="shared" si="70"/>
        <v>#REF!</v>
      </c>
      <c r="D1601" s="42">
        <v>5</v>
      </c>
      <c r="E1601" s="45" t="e">
        <f t="shared" si="71"/>
        <v>#REF!</v>
      </c>
      <c r="G1601" s="13"/>
      <c r="H1601" s="1"/>
      <c r="I1601" s="12"/>
    </row>
    <row r="1602" spans="1:9" ht="12.75">
      <c r="A1602" s="37">
        <v>1587</v>
      </c>
      <c r="C1602" s="44" t="e">
        <f t="shared" si="70"/>
        <v>#REF!</v>
      </c>
      <c r="D1602" s="43">
        <v>27</v>
      </c>
      <c r="E1602" s="45" t="e">
        <f t="shared" si="71"/>
        <v>#REF!</v>
      </c>
      <c r="G1602" s="13"/>
      <c r="H1602" s="1"/>
      <c r="I1602" s="12"/>
    </row>
    <row r="1603" spans="1:9" ht="12.75">
      <c r="A1603" s="37">
        <v>1588</v>
      </c>
      <c r="C1603" s="44" t="e">
        <f t="shared" si="70"/>
        <v>#REF!</v>
      </c>
      <c r="D1603" s="43">
        <v>28</v>
      </c>
      <c r="E1603" s="45" t="e">
        <f t="shared" si="71"/>
        <v>#REF!</v>
      </c>
      <c r="G1603" s="13"/>
      <c r="H1603" s="1"/>
      <c r="I1603" s="12"/>
    </row>
    <row r="1604" spans="1:9" ht="12.75">
      <c r="A1604" s="37">
        <v>1589</v>
      </c>
      <c r="C1604" s="44" t="e">
        <f t="shared" si="70"/>
        <v>#REF!</v>
      </c>
      <c r="D1604" s="43">
        <v>29</v>
      </c>
      <c r="E1604" s="45" t="e">
        <f t="shared" si="71"/>
        <v>#REF!</v>
      </c>
      <c r="G1604" s="13"/>
      <c r="H1604" s="1"/>
      <c r="I1604" s="12"/>
    </row>
    <row r="1605" spans="1:9" ht="12.75">
      <c r="A1605" s="37">
        <v>1590</v>
      </c>
      <c r="C1605" s="44" t="e">
        <f t="shared" si="70"/>
        <v>#REF!</v>
      </c>
      <c r="D1605" s="43">
        <v>30</v>
      </c>
      <c r="E1605" s="45" t="e">
        <f t="shared" si="71"/>
        <v>#REF!</v>
      </c>
      <c r="G1605" s="13"/>
      <c r="H1605" s="1"/>
      <c r="I1605" s="12"/>
    </row>
    <row r="1606" spans="1:9" ht="12.75">
      <c r="A1606" s="37">
        <v>1591</v>
      </c>
      <c r="C1606" s="44" t="e">
        <f t="shared" si="70"/>
        <v>#REF!</v>
      </c>
      <c r="D1606" s="43">
        <v>31</v>
      </c>
      <c r="E1606" s="45" t="e">
        <f t="shared" si="71"/>
        <v>#REF!</v>
      </c>
      <c r="G1606" s="13"/>
      <c r="H1606" s="1"/>
      <c r="I1606" s="12"/>
    </row>
    <row r="1607" spans="1:9" ht="12.75">
      <c r="A1607" s="37">
        <v>1592</v>
      </c>
      <c r="C1607" s="44" t="e">
        <f t="shared" si="70"/>
        <v>#REF!</v>
      </c>
      <c r="D1607" s="43">
        <v>32</v>
      </c>
      <c r="E1607" s="45" t="e">
        <f t="shared" si="71"/>
        <v>#REF!</v>
      </c>
      <c r="G1607" s="13"/>
      <c r="H1607" s="1"/>
      <c r="I1607" s="12"/>
    </row>
    <row r="1608" spans="1:9" ht="12.75">
      <c r="A1608" s="37">
        <v>1593</v>
      </c>
      <c r="C1608" s="44" t="e">
        <f t="shared" si="70"/>
        <v>#REF!</v>
      </c>
      <c r="D1608" s="43">
        <v>33</v>
      </c>
      <c r="E1608" s="45" t="e">
        <f t="shared" si="71"/>
        <v>#REF!</v>
      </c>
      <c r="G1608" s="13"/>
      <c r="H1608" s="1"/>
      <c r="I1608" s="12"/>
    </row>
    <row r="1609" spans="1:9" ht="12.75">
      <c r="A1609" s="37">
        <v>1594</v>
      </c>
      <c r="C1609" s="44" t="e">
        <f t="shared" si="70"/>
        <v>#REF!</v>
      </c>
      <c r="D1609" s="43">
        <v>34</v>
      </c>
      <c r="E1609" s="45" t="e">
        <f t="shared" si="71"/>
        <v>#REF!</v>
      </c>
      <c r="G1609" s="13"/>
      <c r="H1609" s="1"/>
      <c r="I1609" s="12"/>
    </row>
    <row r="1610" spans="1:9" ht="12.75">
      <c r="A1610" s="37">
        <v>1595</v>
      </c>
      <c r="C1610" s="44" t="e">
        <f t="shared" si="70"/>
        <v>#REF!</v>
      </c>
      <c r="D1610" s="43">
        <v>35</v>
      </c>
      <c r="E1610" s="45" t="e">
        <f t="shared" si="71"/>
        <v>#REF!</v>
      </c>
      <c r="G1610" s="13"/>
      <c r="H1610" s="1"/>
      <c r="I1610" s="12"/>
    </row>
    <row r="1611" spans="1:9" ht="12.75">
      <c r="A1611" s="37">
        <v>1596</v>
      </c>
      <c r="C1611" s="44" t="e">
        <f t="shared" si="70"/>
        <v>#REF!</v>
      </c>
      <c r="D1611" s="43">
        <v>36</v>
      </c>
      <c r="E1611" s="45" t="e">
        <f t="shared" si="71"/>
        <v>#REF!</v>
      </c>
      <c r="G1611" s="13"/>
      <c r="H1611" s="1"/>
      <c r="I1611" s="12"/>
    </row>
    <row r="1612" spans="1:9" ht="12.75">
      <c r="A1612" s="37">
        <v>1597</v>
      </c>
      <c r="C1612" s="44" t="e">
        <f t="shared" si="70"/>
        <v>#REF!</v>
      </c>
      <c r="D1612" s="43">
        <v>37</v>
      </c>
      <c r="E1612" s="45" t="e">
        <f t="shared" si="71"/>
        <v>#REF!</v>
      </c>
      <c r="G1612" s="13"/>
      <c r="H1612" s="1"/>
      <c r="I1612" s="12"/>
    </row>
    <row r="1613" spans="1:9" ht="12.75">
      <c r="A1613" s="37">
        <v>1598</v>
      </c>
      <c r="C1613" s="44" t="e">
        <f t="shared" si="70"/>
        <v>#REF!</v>
      </c>
      <c r="D1613" s="43">
        <v>38</v>
      </c>
      <c r="E1613" s="45" t="e">
        <f t="shared" si="71"/>
        <v>#REF!</v>
      </c>
      <c r="G1613" s="13"/>
      <c r="H1613" s="1"/>
      <c r="I1613" s="12"/>
    </row>
    <row r="1614" spans="1:9" ht="12.75">
      <c r="A1614" s="37">
        <v>1599</v>
      </c>
      <c r="C1614" s="44" t="e">
        <f t="shared" si="70"/>
        <v>#REF!</v>
      </c>
      <c r="D1614" s="43">
        <v>39</v>
      </c>
      <c r="E1614" s="45" t="e">
        <f t="shared" si="71"/>
        <v>#REF!</v>
      </c>
      <c r="G1614" s="13"/>
      <c r="H1614" s="1"/>
      <c r="I1614" s="12"/>
    </row>
    <row r="1615" spans="1:9" ht="12.75">
      <c r="A1615" s="37">
        <v>1600</v>
      </c>
      <c r="C1615" s="44" t="e">
        <f t="shared" si="70"/>
        <v>#REF!</v>
      </c>
      <c r="D1615" s="43">
        <v>40</v>
      </c>
      <c r="E1615" s="45" t="e">
        <f t="shared" si="71"/>
        <v>#REF!</v>
      </c>
      <c r="G1615" s="13"/>
      <c r="H1615" s="1"/>
      <c r="I1615" s="12"/>
    </row>
    <row r="1616" spans="1:9" ht="12.75">
      <c r="A1616" s="37">
        <v>1601</v>
      </c>
      <c r="C1616" s="44" t="e">
        <f t="shared" si="70"/>
        <v>#REF!</v>
      </c>
      <c r="D1616" s="43">
        <v>41</v>
      </c>
      <c r="E1616" s="45" t="e">
        <f t="shared" si="71"/>
        <v>#REF!</v>
      </c>
      <c r="G1616" s="13"/>
      <c r="H1616" s="1"/>
      <c r="I1616" s="12"/>
    </row>
    <row r="1617" spans="1:9" ht="12.75">
      <c r="A1617" s="37">
        <v>1602</v>
      </c>
      <c r="C1617" s="44" t="e">
        <f t="shared" si="70"/>
        <v>#REF!</v>
      </c>
      <c r="D1617" s="43">
        <v>42</v>
      </c>
      <c r="E1617" s="45" t="e">
        <f t="shared" si="71"/>
        <v>#REF!</v>
      </c>
      <c r="G1617" s="13"/>
      <c r="H1617" s="1"/>
      <c r="I1617" s="12"/>
    </row>
    <row r="1618" spans="1:9" ht="12.75">
      <c r="A1618" s="37">
        <v>1603</v>
      </c>
      <c r="C1618" s="44" t="e">
        <f t="shared" si="70"/>
        <v>#REF!</v>
      </c>
      <c r="D1618" s="43">
        <v>43</v>
      </c>
      <c r="E1618" s="45" t="e">
        <f t="shared" si="71"/>
        <v>#REF!</v>
      </c>
      <c r="G1618" s="13"/>
      <c r="H1618" s="1"/>
      <c r="I1618" s="12"/>
    </row>
    <row r="1619" spans="1:9" ht="12.75">
      <c r="A1619" s="37">
        <v>1604</v>
      </c>
      <c r="C1619" s="44" t="e">
        <f t="shared" si="70"/>
        <v>#REF!</v>
      </c>
      <c r="D1619" s="43">
        <v>44</v>
      </c>
      <c r="E1619" s="45" t="e">
        <f t="shared" si="71"/>
        <v>#REF!</v>
      </c>
      <c r="G1619" s="13"/>
      <c r="H1619" s="1"/>
      <c r="I1619" s="12"/>
    </row>
    <row r="1620" spans="1:9" ht="12.75">
      <c r="A1620" s="37">
        <v>1605</v>
      </c>
      <c r="C1620" s="44" t="e">
        <f t="shared" si="70"/>
        <v>#REF!</v>
      </c>
      <c r="D1620" s="43">
        <v>45</v>
      </c>
      <c r="E1620" s="45" t="e">
        <f t="shared" si="71"/>
        <v>#REF!</v>
      </c>
      <c r="G1620" s="13"/>
      <c r="H1620" s="1"/>
      <c r="I1620" s="12"/>
    </row>
    <row r="1621" spans="1:9" ht="12.75">
      <c r="A1621" s="37">
        <v>1606</v>
      </c>
      <c r="C1621" s="44" t="e">
        <f t="shared" si="70"/>
        <v>#REF!</v>
      </c>
      <c r="D1621" s="43">
        <v>46</v>
      </c>
      <c r="E1621" s="45" t="e">
        <f t="shared" si="71"/>
        <v>#REF!</v>
      </c>
      <c r="G1621" s="13"/>
      <c r="H1621" s="1"/>
      <c r="I1621" s="12"/>
    </row>
    <row r="1622" spans="1:9" ht="12.75">
      <c r="A1622" s="37">
        <v>1607</v>
      </c>
      <c r="C1622" s="44" t="e">
        <f t="shared" si="70"/>
        <v>#REF!</v>
      </c>
      <c r="D1622" s="43">
        <v>47</v>
      </c>
      <c r="E1622" s="45" t="e">
        <f t="shared" si="71"/>
        <v>#REF!</v>
      </c>
      <c r="G1622" s="13"/>
      <c r="H1622" s="1"/>
      <c r="I1622" s="12"/>
    </row>
    <row r="1623" spans="1:9" ht="12.75">
      <c r="A1623" s="37">
        <v>1608</v>
      </c>
      <c r="C1623" s="44" t="e">
        <f t="shared" si="70"/>
        <v>#REF!</v>
      </c>
      <c r="D1623" s="43">
        <v>48</v>
      </c>
      <c r="E1623" s="45" t="e">
        <f t="shared" si="71"/>
        <v>#REF!</v>
      </c>
      <c r="G1623" s="13"/>
      <c r="H1623" s="1"/>
      <c r="I1623" s="12"/>
    </row>
    <row r="1624" spans="1:9" ht="12.75">
      <c r="A1624" s="37">
        <v>1609</v>
      </c>
      <c r="C1624" s="44" t="e">
        <f t="shared" si="70"/>
        <v>#REF!</v>
      </c>
      <c r="D1624" s="43">
        <v>49</v>
      </c>
      <c r="E1624" s="45" t="e">
        <f t="shared" si="71"/>
        <v>#REF!</v>
      </c>
      <c r="G1624" s="13"/>
      <c r="H1624" s="1"/>
      <c r="I1624" s="12"/>
    </row>
    <row r="1625" spans="1:9" ht="12.75">
      <c r="A1625" s="37">
        <v>1610</v>
      </c>
      <c r="C1625" s="44" t="e">
        <f t="shared" si="70"/>
        <v>#REF!</v>
      </c>
      <c r="D1625" s="43">
        <v>50</v>
      </c>
      <c r="E1625" s="45" t="e">
        <f t="shared" si="71"/>
        <v>#REF!</v>
      </c>
      <c r="G1625" s="13"/>
      <c r="H1625" s="1"/>
      <c r="I1625" s="12"/>
    </row>
    <row r="1626" spans="1:9" ht="12.75">
      <c r="A1626" s="37">
        <v>1611</v>
      </c>
      <c r="C1626" s="44" t="e">
        <f t="shared" si="70"/>
        <v>#REF!</v>
      </c>
      <c r="D1626" s="43">
        <v>51</v>
      </c>
      <c r="E1626" s="45" t="e">
        <f t="shared" si="71"/>
        <v>#REF!</v>
      </c>
      <c r="G1626" s="13"/>
      <c r="H1626" s="1"/>
      <c r="I1626" s="12"/>
    </row>
    <row r="1627" spans="1:9" ht="12.75">
      <c r="A1627" s="37">
        <v>1612</v>
      </c>
      <c r="C1627" s="44" t="e">
        <f t="shared" si="70"/>
        <v>#REF!</v>
      </c>
      <c r="D1627" s="43">
        <v>52</v>
      </c>
      <c r="E1627" s="45" t="e">
        <f t="shared" si="71"/>
        <v>#REF!</v>
      </c>
      <c r="G1627" s="13"/>
      <c r="H1627" s="1"/>
      <c r="I1627" s="12"/>
    </row>
    <row r="1628" spans="1:9" ht="12.75">
      <c r="A1628" s="37">
        <v>1613</v>
      </c>
      <c r="B1628" t="str">
        <f>IF(D1628=13,"KING",IF(D1628=12,"QUEEN",IF(D1628=11,"JACK",IF(D1628=1,"ACE",D1628))))</f>
        <v>JACK</v>
      </c>
      <c r="C1628" s="44" t="e">
        <f t="shared" si="70"/>
        <v>#REF!</v>
      </c>
      <c r="D1628" s="41">
        <v>11</v>
      </c>
      <c r="E1628" s="45" t="e">
        <f t="shared" si="71"/>
        <v>#REF!</v>
      </c>
      <c r="G1628" s="13"/>
      <c r="H1628" s="1"/>
      <c r="I1628" s="12"/>
    </row>
    <row r="1629" spans="1:9" ht="12.75">
      <c r="A1629" s="37">
        <v>1614</v>
      </c>
      <c r="B1629">
        <f aca="true" t="shared" si="74" ref="B1629:B1653">IF(D1629=13,"KING",IF(D1629=12,"QUEEN",IF(D1629=11,"JACK",IF(D1629=1,"ACE",D1629))))</f>
        <v>9</v>
      </c>
      <c r="C1629" s="44" t="e">
        <f t="shared" si="70"/>
        <v>#REF!</v>
      </c>
      <c r="D1629" s="41">
        <v>9</v>
      </c>
      <c r="E1629" s="45" t="e">
        <f t="shared" si="71"/>
        <v>#REF!</v>
      </c>
      <c r="G1629" s="13"/>
      <c r="H1629" s="1"/>
      <c r="I1629" s="12"/>
    </row>
    <row r="1630" spans="1:9" ht="12.75">
      <c r="A1630" s="37">
        <v>1615</v>
      </c>
      <c r="B1630">
        <f t="shared" si="74"/>
        <v>10</v>
      </c>
      <c r="C1630" s="44" t="e">
        <f t="shared" si="70"/>
        <v>#REF!</v>
      </c>
      <c r="D1630" s="41">
        <v>10</v>
      </c>
      <c r="E1630" s="45" t="e">
        <f t="shared" si="71"/>
        <v>#REF!</v>
      </c>
      <c r="G1630" s="13"/>
      <c r="H1630" s="1"/>
      <c r="I1630" s="12"/>
    </row>
    <row r="1631" spans="1:9" ht="12.75">
      <c r="A1631" s="37">
        <v>1616</v>
      </c>
      <c r="B1631">
        <f t="shared" si="74"/>
        <v>6</v>
      </c>
      <c r="C1631" s="44" t="e">
        <f t="shared" si="70"/>
        <v>#REF!</v>
      </c>
      <c r="D1631" s="41">
        <v>6</v>
      </c>
      <c r="E1631" s="45" t="e">
        <f t="shared" si="71"/>
        <v>#REF!</v>
      </c>
      <c r="G1631" s="13"/>
      <c r="H1631" s="1"/>
      <c r="I1631" s="12"/>
    </row>
    <row r="1632" spans="1:9" ht="12.75">
      <c r="A1632" s="37">
        <v>1617</v>
      </c>
      <c r="B1632">
        <f t="shared" si="74"/>
        <v>8</v>
      </c>
      <c r="C1632" s="44" t="e">
        <f t="shared" si="70"/>
        <v>#REF!</v>
      </c>
      <c r="D1632" s="41">
        <v>8</v>
      </c>
      <c r="E1632" s="45" t="e">
        <f t="shared" si="71"/>
        <v>#REF!</v>
      </c>
      <c r="G1632" s="13"/>
      <c r="H1632" s="1"/>
      <c r="I1632" s="12"/>
    </row>
    <row r="1633" spans="1:9" ht="12.75">
      <c r="A1633" s="37">
        <v>1618</v>
      </c>
      <c r="B1633">
        <f t="shared" si="74"/>
        <v>4</v>
      </c>
      <c r="C1633" s="44" t="e">
        <f aca="true" t="shared" si="75" ref="C1633:C1696">IF($A$14=13,$C$16,$C$18)</f>
        <v>#REF!</v>
      </c>
      <c r="D1633" s="41">
        <v>4</v>
      </c>
      <c r="E1633" s="45" t="e">
        <f aca="true" t="shared" si="76" ref="E1633:E1696">IF($A$14=13,4,2)</f>
        <v>#REF!</v>
      </c>
      <c r="G1633" s="13"/>
      <c r="H1633" s="1"/>
      <c r="I1633" s="12"/>
    </row>
    <row r="1634" spans="1:9" ht="12.75">
      <c r="A1634" s="37">
        <v>1619</v>
      </c>
      <c r="B1634">
        <f t="shared" si="74"/>
        <v>2</v>
      </c>
      <c r="C1634" s="44" t="e">
        <f t="shared" si="75"/>
        <v>#REF!</v>
      </c>
      <c r="D1634" s="41">
        <v>2</v>
      </c>
      <c r="E1634" s="45" t="e">
        <f t="shared" si="76"/>
        <v>#REF!</v>
      </c>
      <c r="G1634" s="13"/>
      <c r="H1634" s="1"/>
      <c r="I1634" s="12"/>
    </row>
    <row r="1635" spans="1:9" ht="12.75">
      <c r="A1635" s="37">
        <v>1620</v>
      </c>
      <c r="B1635">
        <f t="shared" si="74"/>
        <v>5</v>
      </c>
      <c r="C1635" s="44" t="e">
        <f t="shared" si="75"/>
        <v>#REF!</v>
      </c>
      <c r="D1635" s="41">
        <v>5</v>
      </c>
      <c r="E1635" s="45" t="e">
        <f t="shared" si="76"/>
        <v>#REF!</v>
      </c>
      <c r="G1635" s="13"/>
      <c r="H1635" s="1"/>
      <c r="I1635" s="12"/>
    </row>
    <row r="1636" spans="1:9" ht="12.75">
      <c r="A1636" s="37">
        <v>1621</v>
      </c>
      <c r="B1636" t="str">
        <f t="shared" si="74"/>
        <v>QUEEN</v>
      </c>
      <c r="C1636" s="44" t="e">
        <f t="shared" si="75"/>
        <v>#REF!</v>
      </c>
      <c r="D1636" s="41">
        <v>12</v>
      </c>
      <c r="E1636" s="45" t="e">
        <f t="shared" si="76"/>
        <v>#REF!</v>
      </c>
      <c r="G1636" s="13"/>
      <c r="H1636" s="1"/>
      <c r="I1636" s="12"/>
    </row>
    <row r="1637" spans="1:9" ht="12.75">
      <c r="A1637" s="37">
        <v>1622</v>
      </c>
      <c r="B1637" t="str">
        <f t="shared" si="74"/>
        <v>KING</v>
      </c>
      <c r="C1637" s="44" t="e">
        <f t="shared" si="75"/>
        <v>#REF!</v>
      </c>
      <c r="D1637" s="41">
        <v>13</v>
      </c>
      <c r="E1637" s="45" t="e">
        <f t="shared" si="76"/>
        <v>#REF!</v>
      </c>
      <c r="G1637" s="13"/>
      <c r="H1637" s="1"/>
      <c r="I1637" s="12"/>
    </row>
    <row r="1638" spans="1:9" ht="12.75">
      <c r="A1638" s="37">
        <v>1623</v>
      </c>
      <c r="B1638">
        <f t="shared" si="74"/>
        <v>3</v>
      </c>
      <c r="C1638" s="44" t="e">
        <f t="shared" si="75"/>
        <v>#REF!</v>
      </c>
      <c r="D1638" s="41">
        <v>3</v>
      </c>
      <c r="E1638" s="45" t="e">
        <f t="shared" si="76"/>
        <v>#REF!</v>
      </c>
      <c r="G1638" s="13"/>
      <c r="H1638" s="1"/>
      <c r="I1638" s="12"/>
    </row>
    <row r="1639" spans="1:9" ht="12.75">
      <c r="A1639" s="37">
        <v>1624</v>
      </c>
      <c r="B1639">
        <f t="shared" si="74"/>
        <v>7</v>
      </c>
      <c r="C1639" s="44" t="e">
        <f t="shared" si="75"/>
        <v>#REF!</v>
      </c>
      <c r="D1639" s="41">
        <v>7</v>
      </c>
      <c r="E1639" s="45" t="e">
        <f t="shared" si="76"/>
        <v>#REF!</v>
      </c>
      <c r="G1639" s="13"/>
      <c r="H1639" s="1"/>
      <c r="I1639" s="12"/>
    </row>
    <row r="1640" spans="1:9" ht="12.75">
      <c r="A1640" s="37">
        <v>1625</v>
      </c>
      <c r="B1640" t="str">
        <f t="shared" si="74"/>
        <v>ACE</v>
      </c>
      <c r="C1640" s="44" t="e">
        <f t="shared" si="75"/>
        <v>#REF!</v>
      </c>
      <c r="D1640" s="41">
        <v>1</v>
      </c>
      <c r="E1640" s="45" t="e">
        <f t="shared" si="76"/>
        <v>#REF!</v>
      </c>
      <c r="G1640" s="13"/>
      <c r="H1640" s="1"/>
      <c r="I1640" s="12"/>
    </row>
    <row r="1641" spans="1:9" ht="12.75">
      <c r="A1641" s="37">
        <v>1626</v>
      </c>
      <c r="B1641" s="1" t="str">
        <f t="shared" si="74"/>
        <v>JACK</v>
      </c>
      <c r="C1641" s="44" t="e">
        <f t="shared" si="75"/>
        <v>#REF!</v>
      </c>
      <c r="D1641" s="42">
        <f aca="true" t="shared" si="77" ref="D1641:D1650">D1628</f>
        <v>11</v>
      </c>
      <c r="E1641" s="45" t="e">
        <f t="shared" si="76"/>
        <v>#REF!</v>
      </c>
      <c r="G1641" s="13"/>
      <c r="H1641" s="1"/>
      <c r="I1641" s="12"/>
    </row>
    <row r="1642" spans="1:9" ht="12.75">
      <c r="A1642" s="37">
        <v>1627</v>
      </c>
      <c r="B1642" s="1">
        <f t="shared" si="74"/>
        <v>9</v>
      </c>
      <c r="C1642" s="44" t="e">
        <f t="shared" si="75"/>
        <v>#REF!</v>
      </c>
      <c r="D1642" s="42">
        <f t="shared" si="77"/>
        <v>9</v>
      </c>
      <c r="E1642" s="45" t="e">
        <f t="shared" si="76"/>
        <v>#REF!</v>
      </c>
      <c r="G1642" s="13"/>
      <c r="H1642" s="1"/>
      <c r="I1642" s="12"/>
    </row>
    <row r="1643" spans="1:9" ht="12.75">
      <c r="A1643" s="37">
        <v>1628</v>
      </c>
      <c r="B1643" s="1">
        <f t="shared" si="74"/>
        <v>10</v>
      </c>
      <c r="C1643" s="44" t="e">
        <f t="shared" si="75"/>
        <v>#REF!</v>
      </c>
      <c r="D1643" s="42">
        <f t="shared" si="77"/>
        <v>10</v>
      </c>
      <c r="E1643" s="45" t="e">
        <f t="shared" si="76"/>
        <v>#REF!</v>
      </c>
      <c r="G1643" s="13"/>
      <c r="H1643" s="1"/>
      <c r="I1643" s="12"/>
    </row>
    <row r="1644" spans="1:9" ht="12.75">
      <c r="A1644" s="37">
        <v>1629</v>
      </c>
      <c r="B1644" s="1">
        <f t="shared" si="74"/>
        <v>6</v>
      </c>
      <c r="C1644" s="44" t="e">
        <f t="shared" si="75"/>
        <v>#REF!</v>
      </c>
      <c r="D1644" s="42">
        <f t="shared" si="77"/>
        <v>6</v>
      </c>
      <c r="E1644" s="45" t="e">
        <f t="shared" si="76"/>
        <v>#REF!</v>
      </c>
      <c r="G1644" s="13"/>
      <c r="H1644" s="1"/>
      <c r="I1644" s="12"/>
    </row>
    <row r="1645" spans="1:9" ht="12.75">
      <c r="A1645" s="37">
        <v>1630</v>
      </c>
      <c r="B1645" s="1">
        <f t="shared" si="74"/>
        <v>8</v>
      </c>
      <c r="C1645" s="44" t="e">
        <f t="shared" si="75"/>
        <v>#REF!</v>
      </c>
      <c r="D1645" s="42">
        <f t="shared" si="77"/>
        <v>8</v>
      </c>
      <c r="E1645" s="45" t="e">
        <f t="shared" si="76"/>
        <v>#REF!</v>
      </c>
      <c r="G1645" s="13"/>
      <c r="H1645" s="1"/>
      <c r="I1645" s="12"/>
    </row>
    <row r="1646" spans="1:9" ht="12.75">
      <c r="A1646" s="37">
        <v>1631</v>
      </c>
      <c r="B1646" s="1">
        <f t="shared" si="74"/>
        <v>4</v>
      </c>
      <c r="C1646" s="44" t="e">
        <f t="shared" si="75"/>
        <v>#REF!</v>
      </c>
      <c r="D1646" s="42">
        <f t="shared" si="77"/>
        <v>4</v>
      </c>
      <c r="E1646" s="45" t="e">
        <f t="shared" si="76"/>
        <v>#REF!</v>
      </c>
      <c r="G1646" s="13"/>
      <c r="H1646" s="1"/>
      <c r="I1646" s="12"/>
    </row>
    <row r="1647" spans="1:9" ht="12.75">
      <c r="A1647" s="37">
        <v>1632</v>
      </c>
      <c r="B1647" s="1">
        <f t="shared" si="74"/>
        <v>2</v>
      </c>
      <c r="C1647" s="44" t="e">
        <f t="shared" si="75"/>
        <v>#REF!</v>
      </c>
      <c r="D1647" s="42">
        <f t="shared" si="77"/>
        <v>2</v>
      </c>
      <c r="E1647" s="45" t="e">
        <f t="shared" si="76"/>
        <v>#REF!</v>
      </c>
      <c r="G1647" s="13"/>
      <c r="H1647" s="1"/>
      <c r="I1647" s="12"/>
    </row>
    <row r="1648" spans="1:9" ht="12.75">
      <c r="A1648" s="37">
        <v>1633</v>
      </c>
      <c r="B1648" s="1">
        <f t="shared" si="74"/>
        <v>5</v>
      </c>
      <c r="C1648" s="44" t="e">
        <f t="shared" si="75"/>
        <v>#REF!</v>
      </c>
      <c r="D1648" s="42">
        <f t="shared" si="77"/>
        <v>5</v>
      </c>
      <c r="E1648" s="45" t="e">
        <f t="shared" si="76"/>
        <v>#REF!</v>
      </c>
      <c r="G1648" s="13"/>
      <c r="H1648" s="1"/>
      <c r="I1648" s="12"/>
    </row>
    <row r="1649" spans="1:9" ht="12.75">
      <c r="A1649" s="37">
        <v>1634</v>
      </c>
      <c r="B1649" s="1" t="str">
        <f t="shared" si="74"/>
        <v>QUEEN</v>
      </c>
      <c r="C1649" s="44" t="e">
        <f t="shared" si="75"/>
        <v>#REF!</v>
      </c>
      <c r="D1649" s="42">
        <f t="shared" si="77"/>
        <v>12</v>
      </c>
      <c r="E1649" s="45" t="e">
        <f t="shared" si="76"/>
        <v>#REF!</v>
      </c>
      <c r="G1649" s="13"/>
      <c r="H1649" s="1"/>
      <c r="I1649" s="12"/>
    </row>
    <row r="1650" spans="1:9" ht="12.75">
      <c r="A1650" s="37">
        <v>1635</v>
      </c>
      <c r="B1650" s="1" t="str">
        <f t="shared" si="74"/>
        <v>KING</v>
      </c>
      <c r="C1650" s="44" t="e">
        <f t="shared" si="75"/>
        <v>#REF!</v>
      </c>
      <c r="D1650" s="42">
        <f t="shared" si="77"/>
        <v>13</v>
      </c>
      <c r="E1650" s="45" t="e">
        <f t="shared" si="76"/>
        <v>#REF!</v>
      </c>
      <c r="G1650" s="13"/>
      <c r="H1650" s="1"/>
      <c r="I1650" s="12"/>
    </row>
    <row r="1651" spans="1:9" ht="12.75">
      <c r="A1651" s="37">
        <v>1636</v>
      </c>
      <c r="B1651" s="1">
        <f t="shared" si="74"/>
        <v>6</v>
      </c>
      <c r="C1651" s="44" t="e">
        <f t="shared" si="75"/>
        <v>#REF!</v>
      </c>
      <c r="D1651" s="42">
        <v>6</v>
      </c>
      <c r="E1651" s="45" t="e">
        <f t="shared" si="76"/>
        <v>#REF!</v>
      </c>
      <c r="G1651" s="13"/>
      <c r="H1651" s="1"/>
      <c r="I1651" s="12"/>
    </row>
    <row r="1652" spans="1:9" ht="12.75">
      <c r="A1652" s="37">
        <v>1637</v>
      </c>
      <c r="B1652" s="1">
        <f t="shared" si="74"/>
        <v>4</v>
      </c>
      <c r="C1652" s="44" t="e">
        <f t="shared" si="75"/>
        <v>#REF!</v>
      </c>
      <c r="D1652" s="42">
        <v>4</v>
      </c>
      <c r="E1652" s="45" t="e">
        <f t="shared" si="76"/>
        <v>#REF!</v>
      </c>
      <c r="G1652" s="13"/>
      <c r="H1652" s="1"/>
      <c r="I1652" s="12"/>
    </row>
    <row r="1653" spans="1:9" ht="12.75">
      <c r="A1653" s="37">
        <v>1638</v>
      </c>
      <c r="B1653" s="1">
        <f t="shared" si="74"/>
        <v>5</v>
      </c>
      <c r="C1653" s="44" t="e">
        <f t="shared" si="75"/>
        <v>#REF!</v>
      </c>
      <c r="D1653" s="42">
        <v>5</v>
      </c>
      <c r="E1653" s="45" t="e">
        <f t="shared" si="76"/>
        <v>#REF!</v>
      </c>
      <c r="G1653" s="13"/>
      <c r="H1653" s="1"/>
      <c r="I1653" s="12"/>
    </row>
    <row r="1654" spans="1:9" ht="12.75">
      <c r="A1654" s="37">
        <v>1639</v>
      </c>
      <c r="C1654" s="44" t="e">
        <f t="shared" si="75"/>
        <v>#REF!</v>
      </c>
      <c r="D1654" s="43">
        <v>27</v>
      </c>
      <c r="E1654" s="45" t="e">
        <f t="shared" si="76"/>
        <v>#REF!</v>
      </c>
      <c r="G1654" s="13"/>
      <c r="H1654" s="1"/>
      <c r="I1654" s="12"/>
    </row>
    <row r="1655" spans="1:9" ht="12.75">
      <c r="A1655" s="37">
        <v>1640</v>
      </c>
      <c r="C1655" s="44" t="e">
        <f t="shared" si="75"/>
        <v>#REF!</v>
      </c>
      <c r="D1655" s="43">
        <v>28</v>
      </c>
      <c r="E1655" s="45" t="e">
        <f t="shared" si="76"/>
        <v>#REF!</v>
      </c>
      <c r="G1655" s="13"/>
      <c r="H1655" s="1"/>
      <c r="I1655" s="12"/>
    </row>
    <row r="1656" spans="1:9" ht="12.75">
      <c r="A1656" s="37">
        <v>1641</v>
      </c>
      <c r="C1656" s="44" t="e">
        <f t="shared" si="75"/>
        <v>#REF!</v>
      </c>
      <c r="D1656" s="43">
        <v>29</v>
      </c>
      <c r="E1656" s="45" t="e">
        <f t="shared" si="76"/>
        <v>#REF!</v>
      </c>
      <c r="G1656" s="13"/>
      <c r="H1656" s="1"/>
      <c r="I1656" s="12"/>
    </row>
    <row r="1657" spans="1:9" ht="12.75">
      <c r="A1657" s="37">
        <v>1642</v>
      </c>
      <c r="C1657" s="44" t="e">
        <f t="shared" si="75"/>
        <v>#REF!</v>
      </c>
      <c r="D1657" s="43">
        <v>30</v>
      </c>
      <c r="E1657" s="45" t="e">
        <f t="shared" si="76"/>
        <v>#REF!</v>
      </c>
      <c r="G1657" s="13"/>
      <c r="H1657" s="1"/>
      <c r="I1657" s="12"/>
    </row>
    <row r="1658" spans="1:9" ht="12.75">
      <c r="A1658" s="37">
        <v>1643</v>
      </c>
      <c r="C1658" s="44" t="e">
        <f t="shared" si="75"/>
        <v>#REF!</v>
      </c>
      <c r="D1658" s="43">
        <v>31</v>
      </c>
      <c r="E1658" s="45" t="e">
        <f t="shared" si="76"/>
        <v>#REF!</v>
      </c>
      <c r="G1658" s="13"/>
      <c r="H1658" s="1"/>
      <c r="I1658" s="12"/>
    </row>
    <row r="1659" spans="1:9" ht="12.75">
      <c r="A1659" s="37">
        <v>1644</v>
      </c>
      <c r="C1659" s="44" t="e">
        <f t="shared" si="75"/>
        <v>#REF!</v>
      </c>
      <c r="D1659" s="43">
        <v>32</v>
      </c>
      <c r="E1659" s="45" t="e">
        <f t="shared" si="76"/>
        <v>#REF!</v>
      </c>
      <c r="G1659" s="13"/>
      <c r="H1659" s="1"/>
      <c r="I1659" s="12"/>
    </row>
    <row r="1660" spans="1:9" ht="12.75">
      <c r="A1660" s="37">
        <v>1645</v>
      </c>
      <c r="C1660" s="44" t="e">
        <f t="shared" si="75"/>
        <v>#REF!</v>
      </c>
      <c r="D1660" s="43">
        <v>33</v>
      </c>
      <c r="E1660" s="45" t="e">
        <f t="shared" si="76"/>
        <v>#REF!</v>
      </c>
      <c r="G1660" s="13"/>
      <c r="H1660" s="1"/>
      <c r="I1660" s="12"/>
    </row>
    <row r="1661" spans="1:9" ht="12.75">
      <c r="A1661" s="37">
        <v>1646</v>
      </c>
      <c r="C1661" s="44" t="e">
        <f t="shared" si="75"/>
        <v>#REF!</v>
      </c>
      <c r="D1661" s="43">
        <v>34</v>
      </c>
      <c r="E1661" s="45" t="e">
        <f t="shared" si="76"/>
        <v>#REF!</v>
      </c>
      <c r="G1661" s="13"/>
      <c r="H1661" s="1"/>
      <c r="I1661" s="12"/>
    </row>
    <row r="1662" spans="1:9" ht="12.75">
      <c r="A1662" s="37">
        <v>1647</v>
      </c>
      <c r="C1662" s="44" t="e">
        <f t="shared" si="75"/>
        <v>#REF!</v>
      </c>
      <c r="D1662" s="43">
        <v>35</v>
      </c>
      <c r="E1662" s="45" t="e">
        <f t="shared" si="76"/>
        <v>#REF!</v>
      </c>
      <c r="G1662" s="13"/>
      <c r="H1662" s="1"/>
      <c r="I1662" s="12"/>
    </row>
    <row r="1663" spans="1:9" ht="12.75">
      <c r="A1663" s="37">
        <v>1648</v>
      </c>
      <c r="C1663" s="44" t="e">
        <f t="shared" si="75"/>
        <v>#REF!</v>
      </c>
      <c r="D1663" s="43">
        <v>36</v>
      </c>
      <c r="E1663" s="45" t="e">
        <f t="shared" si="76"/>
        <v>#REF!</v>
      </c>
      <c r="G1663" s="13"/>
      <c r="H1663" s="1"/>
      <c r="I1663" s="12"/>
    </row>
    <row r="1664" spans="1:9" ht="12.75">
      <c r="A1664" s="37">
        <v>1649</v>
      </c>
      <c r="C1664" s="44" t="e">
        <f t="shared" si="75"/>
        <v>#REF!</v>
      </c>
      <c r="D1664" s="43">
        <v>37</v>
      </c>
      <c r="E1664" s="45" t="e">
        <f t="shared" si="76"/>
        <v>#REF!</v>
      </c>
      <c r="G1664" s="13"/>
      <c r="H1664" s="1"/>
      <c r="I1664" s="12"/>
    </row>
    <row r="1665" spans="1:9" ht="12.75">
      <c r="A1665" s="37">
        <v>1650</v>
      </c>
      <c r="C1665" s="44" t="e">
        <f t="shared" si="75"/>
        <v>#REF!</v>
      </c>
      <c r="D1665" s="43">
        <v>38</v>
      </c>
      <c r="E1665" s="45" t="e">
        <f t="shared" si="76"/>
        <v>#REF!</v>
      </c>
      <c r="G1665" s="13"/>
      <c r="H1665" s="1"/>
      <c r="I1665" s="12"/>
    </row>
    <row r="1666" spans="1:9" ht="12.75">
      <c r="A1666" s="37">
        <v>1651</v>
      </c>
      <c r="C1666" s="44" t="e">
        <f t="shared" si="75"/>
        <v>#REF!</v>
      </c>
      <c r="D1666" s="43">
        <v>39</v>
      </c>
      <c r="E1666" s="45" t="e">
        <f t="shared" si="76"/>
        <v>#REF!</v>
      </c>
      <c r="G1666" s="13"/>
      <c r="H1666" s="1"/>
      <c r="I1666" s="12"/>
    </row>
    <row r="1667" spans="1:9" ht="12.75">
      <c r="A1667" s="37">
        <v>1652</v>
      </c>
      <c r="C1667" s="44" t="e">
        <f t="shared" si="75"/>
        <v>#REF!</v>
      </c>
      <c r="D1667" s="43">
        <v>40</v>
      </c>
      <c r="E1667" s="45" t="e">
        <f t="shared" si="76"/>
        <v>#REF!</v>
      </c>
      <c r="G1667" s="13"/>
      <c r="H1667" s="1"/>
      <c r="I1667" s="12"/>
    </row>
    <row r="1668" spans="1:9" ht="12.75">
      <c r="A1668" s="37">
        <v>1653</v>
      </c>
      <c r="C1668" s="44" t="e">
        <f t="shared" si="75"/>
        <v>#REF!</v>
      </c>
      <c r="D1668" s="43">
        <v>41</v>
      </c>
      <c r="E1668" s="45" t="e">
        <f t="shared" si="76"/>
        <v>#REF!</v>
      </c>
      <c r="G1668" s="13"/>
      <c r="H1668" s="1"/>
      <c r="I1668" s="12"/>
    </row>
    <row r="1669" spans="1:9" ht="12.75">
      <c r="A1669" s="37">
        <v>1654</v>
      </c>
      <c r="C1669" s="44" t="e">
        <f t="shared" si="75"/>
        <v>#REF!</v>
      </c>
      <c r="D1669" s="43">
        <v>42</v>
      </c>
      <c r="E1669" s="45" t="e">
        <f t="shared" si="76"/>
        <v>#REF!</v>
      </c>
      <c r="G1669" s="13"/>
      <c r="H1669" s="1"/>
      <c r="I1669" s="12"/>
    </row>
    <row r="1670" spans="1:9" ht="12.75">
      <c r="A1670" s="37">
        <v>1655</v>
      </c>
      <c r="C1670" s="44" t="e">
        <f t="shared" si="75"/>
        <v>#REF!</v>
      </c>
      <c r="D1670" s="43">
        <v>43</v>
      </c>
      <c r="E1670" s="45" t="e">
        <f t="shared" si="76"/>
        <v>#REF!</v>
      </c>
      <c r="G1670" s="13"/>
      <c r="H1670" s="1"/>
      <c r="I1670" s="12"/>
    </row>
    <row r="1671" spans="1:9" ht="12.75">
      <c r="A1671" s="37">
        <v>1656</v>
      </c>
      <c r="C1671" s="44" t="e">
        <f t="shared" si="75"/>
        <v>#REF!</v>
      </c>
      <c r="D1671" s="43">
        <v>44</v>
      </c>
      <c r="E1671" s="45" t="e">
        <f t="shared" si="76"/>
        <v>#REF!</v>
      </c>
      <c r="G1671" s="13"/>
      <c r="H1671" s="1"/>
      <c r="I1671" s="12"/>
    </row>
    <row r="1672" spans="1:9" ht="12.75">
      <c r="A1672" s="37">
        <v>1657</v>
      </c>
      <c r="C1672" s="44" t="e">
        <f t="shared" si="75"/>
        <v>#REF!</v>
      </c>
      <c r="D1672" s="43">
        <v>45</v>
      </c>
      <c r="E1672" s="45" t="e">
        <f t="shared" si="76"/>
        <v>#REF!</v>
      </c>
      <c r="G1672" s="13"/>
      <c r="H1672" s="1"/>
      <c r="I1672" s="12"/>
    </row>
    <row r="1673" spans="1:9" ht="12.75">
      <c r="A1673" s="37">
        <v>1658</v>
      </c>
      <c r="C1673" s="44" t="e">
        <f t="shared" si="75"/>
        <v>#REF!</v>
      </c>
      <c r="D1673" s="43">
        <v>46</v>
      </c>
      <c r="E1673" s="45" t="e">
        <f t="shared" si="76"/>
        <v>#REF!</v>
      </c>
      <c r="G1673" s="13"/>
      <c r="H1673" s="1"/>
      <c r="I1673" s="12"/>
    </row>
    <row r="1674" spans="1:9" ht="12.75">
      <c r="A1674" s="37">
        <v>1659</v>
      </c>
      <c r="C1674" s="44" t="e">
        <f t="shared" si="75"/>
        <v>#REF!</v>
      </c>
      <c r="D1674" s="43">
        <v>47</v>
      </c>
      <c r="E1674" s="45" t="e">
        <f t="shared" si="76"/>
        <v>#REF!</v>
      </c>
      <c r="G1674" s="13"/>
      <c r="H1674" s="1"/>
      <c r="I1674" s="12"/>
    </row>
    <row r="1675" spans="1:9" ht="12.75">
      <c r="A1675" s="37">
        <v>1660</v>
      </c>
      <c r="C1675" s="44" t="e">
        <f t="shared" si="75"/>
        <v>#REF!</v>
      </c>
      <c r="D1675" s="43">
        <v>48</v>
      </c>
      <c r="E1675" s="45" t="e">
        <f t="shared" si="76"/>
        <v>#REF!</v>
      </c>
      <c r="G1675" s="13"/>
      <c r="H1675" s="1"/>
      <c r="I1675" s="12"/>
    </row>
    <row r="1676" spans="1:9" ht="12.75">
      <c r="A1676" s="37">
        <v>1661</v>
      </c>
      <c r="C1676" s="44" t="e">
        <f t="shared" si="75"/>
        <v>#REF!</v>
      </c>
      <c r="D1676" s="43">
        <v>49</v>
      </c>
      <c r="E1676" s="45" t="e">
        <f t="shared" si="76"/>
        <v>#REF!</v>
      </c>
      <c r="G1676" s="13"/>
      <c r="H1676" s="1"/>
      <c r="I1676" s="12"/>
    </row>
    <row r="1677" spans="1:9" ht="12.75">
      <c r="A1677" s="37">
        <v>1662</v>
      </c>
      <c r="C1677" s="44" t="e">
        <f t="shared" si="75"/>
        <v>#REF!</v>
      </c>
      <c r="D1677" s="43">
        <v>50</v>
      </c>
      <c r="E1677" s="45" t="e">
        <f t="shared" si="76"/>
        <v>#REF!</v>
      </c>
      <c r="G1677" s="13"/>
      <c r="H1677" s="1"/>
      <c r="I1677" s="12"/>
    </row>
    <row r="1678" spans="1:9" ht="12.75">
      <c r="A1678" s="37">
        <v>1663</v>
      </c>
      <c r="C1678" s="44" t="e">
        <f t="shared" si="75"/>
        <v>#REF!</v>
      </c>
      <c r="D1678" s="43">
        <v>51</v>
      </c>
      <c r="E1678" s="45" t="e">
        <f t="shared" si="76"/>
        <v>#REF!</v>
      </c>
      <c r="G1678" s="13"/>
      <c r="H1678" s="1"/>
      <c r="I1678" s="12"/>
    </row>
    <row r="1679" spans="1:9" ht="12.75">
      <c r="A1679" s="37">
        <v>1664</v>
      </c>
      <c r="C1679" s="44" t="e">
        <f t="shared" si="75"/>
        <v>#REF!</v>
      </c>
      <c r="D1679" s="43">
        <v>52</v>
      </c>
      <c r="E1679" s="45" t="e">
        <f t="shared" si="76"/>
        <v>#REF!</v>
      </c>
      <c r="G1679" s="13"/>
      <c r="H1679" s="1"/>
      <c r="I1679" s="12"/>
    </row>
    <row r="1680" spans="1:9" ht="12.75">
      <c r="A1680" s="37">
        <v>1665</v>
      </c>
      <c r="B1680" t="str">
        <f>IF(D1680=13,"KING",IF(D1680=12,"QUEEN",IF(D1680=11,"JACK",IF(D1680=1,"ACE",D1680))))</f>
        <v>KING</v>
      </c>
      <c r="C1680" s="44" t="e">
        <f t="shared" si="75"/>
        <v>#REF!</v>
      </c>
      <c r="D1680" s="41">
        <v>13</v>
      </c>
      <c r="E1680" s="45" t="e">
        <f t="shared" si="76"/>
        <v>#REF!</v>
      </c>
      <c r="G1680" s="13"/>
      <c r="H1680" s="1"/>
      <c r="I1680" s="12"/>
    </row>
    <row r="1681" spans="1:9" ht="12.75">
      <c r="A1681" s="37">
        <v>1666</v>
      </c>
      <c r="B1681">
        <f aca="true" t="shared" si="78" ref="B1681:B1705">IF(D1681=13,"KING",IF(D1681=12,"QUEEN",IF(D1681=11,"JACK",IF(D1681=1,"ACE",D1681))))</f>
        <v>8</v>
      </c>
      <c r="C1681" s="44" t="e">
        <f t="shared" si="75"/>
        <v>#REF!</v>
      </c>
      <c r="D1681" s="41">
        <v>8</v>
      </c>
      <c r="E1681" s="45" t="e">
        <f t="shared" si="76"/>
        <v>#REF!</v>
      </c>
      <c r="G1681" s="13"/>
      <c r="H1681" s="1"/>
      <c r="I1681" s="12"/>
    </row>
    <row r="1682" spans="1:9" ht="12.75">
      <c r="A1682" s="37">
        <v>1667</v>
      </c>
      <c r="B1682">
        <f t="shared" si="78"/>
        <v>9</v>
      </c>
      <c r="C1682" s="44" t="e">
        <f t="shared" si="75"/>
        <v>#REF!</v>
      </c>
      <c r="D1682" s="41">
        <v>9</v>
      </c>
      <c r="E1682" s="45" t="e">
        <f t="shared" si="76"/>
        <v>#REF!</v>
      </c>
      <c r="G1682" s="13"/>
      <c r="H1682" s="1"/>
      <c r="I1682" s="12"/>
    </row>
    <row r="1683" spans="1:9" ht="12.75">
      <c r="A1683" s="37">
        <v>1668</v>
      </c>
      <c r="B1683">
        <f t="shared" si="78"/>
        <v>7</v>
      </c>
      <c r="C1683" s="44" t="e">
        <f t="shared" si="75"/>
        <v>#REF!</v>
      </c>
      <c r="D1683" s="41">
        <v>7</v>
      </c>
      <c r="E1683" s="45" t="e">
        <f t="shared" si="76"/>
        <v>#REF!</v>
      </c>
      <c r="G1683" s="13"/>
      <c r="H1683" s="1"/>
      <c r="I1683" s="12"/>
    </row>
    <row r="1684" spans="1:9" ht="12.75">
      <c r="A1684" s="37">
        <v>1669</v>
      </c>
      <c r="B1684">
        <f t="shared" si="78"/>
        <v>2</v>
      </c>
      <c r="C1684" s="44" t="e">
        <f t="shared" si="75"/>
        <v>#REF!</v>
      </c>
      <c r="D1684" s="41">
        <v>2</v>
      </c>
      <c r="E1684" s="45" t="e">
        <f t="shared" si="76"/>
        <v>#REF!</v>
      </c>
      <c r="G1684" s="13"/>
      <c r="H1684" s="1"/>
      <c r="I1684" s="12"/>
    </row>
    <row r="1685" spans="1:9" ht="12.75">
      <c r="A1685" s="37">
        <v>1670</v>
      </c>
      <c r="B1685" t="str">
        <f t="shared" si="78"/>
        <v>JACK</v>
      </c>
      <c r="C1685" s="44" t="e">
        <f t="shared" si="75"/>
        <v>#REF!</v>
      </c>
      <c r="D1685" s="41">
        <v>11</v>
      </c>
      <c r="E1685" s="45" t="e">
        <f t="shared" si="76"/>
        <v>#REF!</v>
      </c>
      <c r="G1685" s="13"/>
      <c r="H1685" s="1"/>
      <c r="I1685" s="12"/>
    </row>
    <row r="1686" spans="1:9" ht="12.75">
      <c r="A1686" s="37">
        <v>1671</v>
      </c>
      <c r="B1686">
        <f t="shared" si="78"/>
        <v>4</v>
      </c>
      <c r="C1686" s="44" t="e">
        <f t="shared" si="75"/>
        <v>#REF!</v>
      </c>
      <c r="D1686" s="41">
        <v>4</v>
      </c>
      <c r="E1686" s="45" t="e">
        <f t="shared" si="76"/>
        <v>#REF!</v>
      </c>
      <c r="G1686" s="13"/>
      <c r="H1686" s="1"/>
      <c r="I1686" s="12"/>
    </row>
    <row r="1687" spans="1:9" ht="12.75">
      <c r="A1687" s="37">
        <v>1672</v>
      </c>
      <c r="B1687" t="str">
        <f t="shared" si="78"/>
        <v>ACE</v>
      </c>
      <c r="C1687" s="44" t="e">
        <f t="shared" si="75"/>
        <v>#REF!</v>
      </c>
      <c r="D1687" s="41">
        <v>1</v>
      </c>
      <c r="E1687" s="45" t="e">
        <f t="shared" si="76"/>
        <v>#REF!</v>
      </c>
      <c r="G1687" s="13"/>
      <c r="H1687" s="1"/>
      <c r="I1687" s="12"/>
    </row>
    <row r="1688" spans="1:9" ht="12.75">
      <c r="A1688" s="37">
        <v>1673</v>
      </c>
      <c r="B1688">
        <f t="shared" si="78"/>
        <v>3</v>
      </c>
      <c r="C1688" s="44" t="e">
        <f t="shared" si="75"/>
        <v>#REF!</v>
      </c>
      <c r="D1688" s="41">
        <v>3</v>
      </c>
      <c r="E1688" s="45" t="e">
        <f t="shared" si="76"/>
        <v>#REF!</v>
      </c>
      <c r="G1688" s="13"/>
      <c r="H1688" s="1"/>
      <c r="I1688" s="12"/>
    </row>
    <row r="1689" spans="1:9" ht="12.75">
      <c r="A1689" s="37">
        <v>1674</v>
      </c>
      <c r="B1689">
        <f t="shared" si="78"/>
        <v>6</v>
      </c>
      <c r="C1689" s="44" t="e">
        <f t="shared" si="75"/>
        <v>#REF!</v>
      </c>
      <c r="D1689" s="41">
        <v>6</v>
      </c>
      <c r="E1689" s="45" t="e">
        <f t="shared" si="76"/>
        <v>#REF!</v>
      </c>
      <c r="G1689" s="13"/>
      <c r="H1689" s="1"/>
      <c r="I1689" s="12"/>
    </row>
    <row r="1690" spans="1:9" ht="12.75">
      <c r="A1690" s="37">
        <v>1675</v>
      </c>
      <c r="B1690" t="str">
        <f t="shared" si="78"/>
        <v>QUEEN</v>
      </c>
      <c r="C1690" s="44" t="e">
        <f t="shared" si="75"/>
        <v>#REF!</v>
      </c>
      <c r="D1690" s="41">
        <v>12</v>
      </c>
      <c r="E1690" s="45" t="e">
        <f t="shared" si="76"/>
        <v>#REF!</v>
      </c>
      <c r="G1690" s="13"/>
      <c r="H1690" s="1"/>
      <c r="I1690" s="12"/>
    </row>
    <row r="1691" spans="1:9" ht="12.75">
      <c r="A1691" s="37">
        <v>1676</v>
      </c>
      <c r="B1691">
        <f t="shared" si="78"/>
        <v>5</v>
      </c>
      <c r="C1691" s="44" t="e">
        <f t="shared" si="75"/>
        <v>#REF!</v>
      </c>
      <c r="D1691" s="41">
        <v>5</v>
      </c>
      <c r="E1691" s="45" t="e">
        <f t="shared" si="76"/>
        <v>#REF!</v>
      </c>
      <c r="G1691" s="13"/>
      <c r="H1691" s="1"/>
      <c r="I1691" s="12"/>
    </row>
    <row r="1692" spans="1:9" ht="12.75">
      <c r="A1692" s="37">
        <v>1677</v>
      </c>
      <c r="B1692">
        <f t="shared" si="78"/>
        <v>10</v>
      </c>
      <c r="C1692" s="44" t="e">
        <f t="shared" si="75"/>
        <v>#REF!</v>
      </c>
      <c r="D1692" s="41">
        <v>10</v>
      </c>
      <c r="E1692" s="45" t="e">
        <f t="shared" si="76"/>
        <v>#REF!</v>
      </c>
      <c r="G1692" s="13"/>
      <c r="H1692" s="1"/>
      <c r="I1692" s="12"/>
    </row>
    <row r="1693" spans="1:9" ht="12.75">
      <c r="A1693" s="37">
        <v>1678</v>
      </c>
      <c r="B1693" s="1" t="str">
        <f t="shared" si="78"/>
        <v>KING</v>
      </c>
      <c r="C1693" s="44" t="e">
        <f t="shared" si="75"/>
        <v>#REF!</v>
      </c>
      <c r="D1693" s="42">
        <f aca="true" t="shared" si="79" ref="D1693:D1702">D1680</f>
        <v>13</v>
      </c>
      <c r="E1693" s="45" t="e">
        <f t="shared" si="76"/>
        <v>#REF!</v>
      </c>
      <c r="G1693" s="13"/>
      <c r="H1693" s="1"/>
      <c r="I1693" s="12"/>
    </row>
    <row r="1694" spans="1:9" ht="12.75">
      <c r="A1694" s="37">
        <v>1679</v>
      </c>
      <c r="B1694" s="1">
        <f t="shared" si="78"/>
        <v>8</v>
      </c>
      <c r="C1694" s="44" t="e">
        <f t="shared" si="75"/>
        <v>#REF!</v>
      </c>
      <c r="D1694" s="42">
        <f t="shared" si="79"/>
        <v>8</v>
      </c>
      <c r="E1694" s="45" t="e">
        <f t="shared" si="76"/>
        <v>#REF!</v>
      </c>
      <c r="G1694" s="13"/>
      <c r="H1694" s="1"/>
      <c r="I1694" s="12"/>
    </row>
    <row r="1695" spans="1:9" ht="12.75">
      <c r="A1695" s="37">
        <v>1680</v>
      </c>
      <c r="B1695" s="1">
        <f t="shared" si="78"/>
        <v>9</v>
      </c>
      <c r="C1695" s="44" t="e">
        <f t="shared" si="75"/>
        <v>#REF!</v>
      </c>
      <c r="D1695" s="42">
        <f t="shared" si="79"/>
        <v>9</v>
      </c>
      <c r="E1695" s="45" t="e">
        <f t="shared" si="76"/>
        <v>#REF!</v>
      </c>
      <c r="G1695" s="13"/>
      <c r="H1695" s="1"/>
      <c r="I1695" s="12"/>
    </row>
    <row r="1696" spans="1:9" ht="12.75">
      <c r="A1696" s="37">
        <v>1681</v>
      </c>
      <c r="B1696" s="1">
        <f t="shared" si="78"/>
        <v>7</v>
      </c>
      <c r="C1696" s="44" t="e">
        <f t="shared" si="75"/>
        <v>#REF!</v>
      </c>
      <c r="D1696" s="42">
        <f t="shared" si="79"/>
        <v>7</v>
      </c>
      <c r="E1696" s="45" t="e">
        <f t="shared" si="76"/>
        <v>#REF!</v>
      </c>
      <c r="G1696" s="13"/>
      <c r="H1696" s="1"/>
      <c r="I1696" s="12"/>
    </row>
    <row r="1697" spans="1:9" ht="12.75">
      <c r="A1697" s="37">
        <v>1682</v>
      </c>
      <c r="B1697" s="1">
        <f t="shared" si="78"/>
        <v>2</v>
      </c>
      <c r="C1697" s="44" t="e">
        <f aca="true" t="shared" si="80" ref="C1697:C1760">IF($A$14=13,$C$16,$C$18)</f>
        <v>#REF!</v>
      </c>
      <c r="D1697" s="42">
        <f t="shared" si="79"/>
        <v>2</v>
      </c>
      <c r="E1697" s="45" t="e">
        <f aca="true" t="shared" si="81" ref="E1697:E1760">IF($A$14=13,4,2)</f>
        <v>#REF!</v>
      </c>
      <c r="G1697" s="13"/>
      <c r="H1697" s="1"/>
      <c r="I1697" s="12"/>
    </row>
    <row r="1698" spans="1:9" ht="12.75">
      <c r="A1698" s="37">
        <v>1683</v>
      </c>
      <c r="B1698" s="1" t="str">
        <f t="shared" si="78"/>
        <v>JACK</v>
      </c>
      <c r="C1698" s="44" t="e">
        <f t="shared" si="80"/>
        <v>#REF!</v>
      </c>
      <c r="D1698" s="42">
        <f t="shared" si="79"/>
        <v>11</v>
      </c>
      <c r="E1698" s="45" t="e">
        <f t="shared" si="81"/>
        <v>#REF!</v>
      </c>
      <c r="G1698" s="13"/>
      <c r="H1698" s="1"/>
      <c r="I1698" s="12"/>
    </row>
    <row r="1699" spans="1:9" ht="12.75">
      <c r="A1699" s="37">
        <v>1684</v>
      </c>
      <c r="B1699" s="1">
        <f t="shared" si="78"/>
        <v>4</v>
      </c>
      <c r="C1699" s="44" t="e">
        <f t="shared" si="80"/>
        <v>#REF!</v>
      </c>
      <c r="D1699" s="42">
        <f t="shared" si="79"/>
        <v>4</v>
      </c>
      <c r="E1699" s="45" t="e">
        <f t="shared" si="81"/>
        <v>#REF!</v>
      </c>
      <c r="G1699" s="13"/>
      <c r="H1699" s="1"/>
      <c r="I1699" s="12"/>
    </row>
    <row r="1700" spans="1:9" ht="12.75">
      <c r="A1700" s="37">
        <v>1685</v>
      </c>
      <c r="B1700" s="1" t="str">
        <f t="shared" si="78"/>
        <v>ACE</v>
      </c>
      <c r="C1700" s="44" t="e">
        <f t="shared" si="80"/>
        <v>#REF!</v>
      </c>
      <c r="D1700" s="42">
        <f t="shared" si="79"/>
        <v>1</v>
      </c>
      <c r="E1700" s="45" t="e">
        <f t="shared" si="81"/>
        <v>#REF!</v>
      </c>
      <c r="G1700" s="13"/>
      <c r="H1700" s="1"/>
      <c r="I1700" s="12"/>
    </row>
    <row r="1701" spans="1:9" ht="12.75">
      <c r="A1701" s="37">
        <v>1686</v>
      </c>
      <c r="B1701" s="1">
        <f t="shared" si="78"/>
        <v>3</v>
      </c>
      <c r="C1701" s="44" t="e">
        <f t="shared" si="80"/>
        <v>#REF!</v>
      </c>
      <c r="D1701" s="42">
        <f t="shared" si="79"/>
        <v>3</v>
      </c>
      <c r="E1701" s="45" t="e">
        <f t="shared" si="81"/>
        <v>#REF!</v>
      </c>
      <c r="G1701" s="13"/>
      <c r="H1701" s="1"/>
      <c r="I1701" s="12"/>
    </row>
    <row r="1702" spans="1:9" ht="12.75">
      <c r="A1702" s="37">
        <v>1687</v>
      </c>
      <c r="B1702" s="1">
        <f t="shared" si="78"/>
        <v>6</v>
      </c>
      <c r="C1702" s="44" t="e">
        <f t="shared" si="80"/>
        <v>#REF!</v>
      </c>
      <c r="D1702" s="42">
        <f t="shared" si="79"/>
        <v>6</v>
      </c>
      <c r="E1702" s="45" t="e">
        <f t="shared" si="81"/>
        <v>#REF!</v>
      </c>
      <c r="G1702" s="13"/>
      <c r="H1702" s="1"/>
      <c r="I1702" s="12"/>
    </row>
    <row r="1703" spans="1:9" ht="12.75">
      <c r="A1703" s="37">
        <v>1688</v>
      </c>
      <c r="B1703" s="1">
        <f t="shared" si="78"/>
        <v>6</v>
      </c>
      <c r="C1703" s="44" t="e">
        <f t="shared" si="80"/>
        <v>#REF!</v>
      </c>
      <c r="D1703" s="42">
        <v>6</v>
      </c>
      <c r="E1703" s="45" t="e">
        <f t="shared" si="81"/>
        <v>#REF!</v>
      </c>
      <c r="G1703" s="13"/>
      <c r="H1703" s="1"/>
      <c r="I1703" s="12"/>
    </row>
    <row r="1704" spans="1:9" ht="12.75">
      <c r="A1704" s="37">
        <v>1689</v>
      </c>
      <c r="B1704" s="1">
        <f t="shared" si="78"/>
        <v>4</v>
      </c>
      <c r="C1704" s="44" t="e">
        <f t="shared" si="80"/>
        <v>#REF!</v>
      </c>
      <c r="D1704" s="42">
        <v>4</v>
      </c>
      <c r="E1704" s="45" t="e">
        <f t="shared" si="81"/>
        <v>#REF!</v>
      </c>
      <c r="G1704" s="13"/>
      <c r="H1704" s="1"/>
      <c r="I1704" s="12"/>
    </row>
    <row r="1705" spans="1:9" ht="12.75">
      <c r="A1705" s="37">
        <v>1690</v>
      </c>
      <c r="B1705" s="1">
        <f t="shared" si="78"/>
        <v>5</v>
      </c>
      <c r="C1705" s="44" t="e">
        <f t="shared" si="80"/>
        <v>#REF!</v>
      </c>
      <c r="D1705" s="42">
        <v>5</v>
      </c>
      <c r="E1705" s="45" t="e">
        <f t="shared" si="81"/>
        <v>#REF!</v>
      </c>
      <c r="G1705" s="13"/>
      <c r="H1705" s="1"/>
      <c r="I1705" s="12"/>
    </row>
    <row r="1706" spans="1:9" ht="12.75">
      <c r="A1706" s="37">
        <v>1691</v>
      </c>
      <c r="C1706" s="44" t="e">
        <f t="shared" si="80"/>
        <v>#REF!</v>
      </c>
      <c r="D1706" s="43">
        <v>27</v>
      </c>
      <c r="E1706" s="45" t="e">
        <f t="shared" si="81"/>
        <v>#REF!</v>
      </c>
      <c r="G1706" s="13"/>
      <c r="H1706" s="1"/>
      <c r="I1706" s="12"/>
    </row>
    <row r="1707" spans="1:9" ht="12.75">
      <c r="A1707" s="37">
        <v>1692</v>
      </c>
      <c r="C1707" s="44" t="e">
        <f t="shared" si="80"/>
        <v>#REF!</v>
      </c>
      <c r="D1707" s="43">
        <v>28</v>
      </c>
      <c r="E1707" s="45" t="e">
        <f t="shared" si="81"/>
        <v>#REF!</v>
      </c>
      <c r="G1707" s="13"/>
      <c r="H1707" s="1"/>
      <c r="I1707" s="12"/>
    </row>
    <row r="1708" spans="1:9" ht="12.75">
      <c r="A1708" s="37">
        <v>1693</v>
      </c>
      <c r="C1708" s="44" t="e">
        <f t="shared" si="80"/>
        <v>#REF!</v>
      </c>
      <c r="D1708" s="43">
        <v>29</v>
      </c>
      <c r="E1708" s="45" t="e">
        <f t="shared" si="81"/>
        <v>#REF!</v>
      </c>
      <c r="G1708" s="13"/>
      <c r="H1708" s="1"/>
      <c r="I1708" s="12"/>
    </row>
    <row r="1709" spans="1:9" ht="12.75">
      <c r="A1709" s="37">
        <v>1694</v>
      </c>
      <c r="C1709" s="44" t="e">
        <f t="shared" si="80"/>
        <v>#REF!</v>
      </c>
      <c r="D1709" s="43">
        <v>30</v>
      </c>
      <c r="E1709" s="45" t="e">
        <f t="shared" si="81"/>
        <v>#REF!</v>
      </c>
      <c r="G1709" s="13"/>
      <c r="H1709" s="1"/>
      <c r="I1709" s="12"/>
    </row>
    <row r="1710" spans="1:9" ht="12.75">
      <c r="A1710" s="37">
        <v>1695</v>
      </c>
      <c r="C1710" s="44" t="e">
        <f t="shared" si="80"/>
        <v>#REF!</v>
      </c>
      <c r="D1710" s="43">
        <v>31</v>
      </c>
      <c r="E1710" s="45" t="e">
        <f t="shared" si="81"/>
        <v>#REF!</v>
      </c>
      <c r="G1710" s="13"/>
      <c r="H1710" s="1"/>
      <c r="I1710" s="12"/>
    </row>
    <row r="1711" spans="1:9" ht="12.75">
      <c r="A1711" s="37">
        <v>1696</v>
      </c>
      <c r="C1711" s="44" t="e">
        <f t="shared" si="80"/>
        <v>#REF!</v>
      </c>
      <c r="D1711" s="43">
        <v>32</v>
      </c>
      <c r="E1711" s="45" t="e">
        <f t="shared" si="81"/>
        <v>#REF!</v>
      </c>
      <c r="G1711" s="13"/>
      <c r="H1711" s="1"/>
      <c r="I1711" s="12"/>
    </row>
    <row r="1712" spans="1:9" ht="12.75">
      <c r="A1712" s="37">
        <v>1697</v>
      </c>
      <c r="C1712" s="44" t="e">
        <f t="shared" si="80"/>
        <v>#REF!</v>
      </c>
      <c r="D1712" s="43">
        <v>33</v>
      </c>
      <c r="E1712" s="45" t="e">
        <f t="shared" si="81"/>
        <v>#REF!</v>
      </c>
      <c r="G1712" s="13"/>
      <c r="H1712" s="1"/>
      <c r="I1712" s="12"/>
    </row>
    <row r="1713" spans="1:9" ht="12.75">
      <c r="A1713" s="37">
        <v>1698</v>
      </c>
      <c r="C1713" s="44" t="e">
        <f t="shared" si="80"/>
        <v>#REF!</v>
      </c>
      <c r="D1713" s="43">
        <v>34</v>
      </c>
      <c r="E1713" s="45" t="e">
        <f t="shared" si="81"/>
        <v>#REF!</v>
      </c>
      <c r="G1713" s="13"/>
      <c r="H1713" s="1"/>
      <c r="I1713" s="12"/>
    </row>
    <row r="1714" spans="1:9" ht="12.75">
      <c r="A1714" s="37">
        <v>1699</v>
      </c>
      <c r="C1714" s="44" t="e">
        <f t="shared" si="80"/>
        <v>#REF!</v>
      </c>
      <c r="D1714" s="43">
        <v>35</v>
      </c>
      <c r="E1714" s="45" t="e">
        <f t="shared" si="81"/>
        <v>#REF!</v>
      </c>
      <c r="G1714" s="13"/>
      <c r="H1714" s="1"/>
      <c r="I1714" s="12"/>
    </row>
    <row r="1715" spans="1:9" ht="12.75">
      <c r="A1715" s="37">
        <v>1700</v>
      </c>
      <c r="C1715" s="44" t="e">
        <f t="shared" si="80"/>
        <v>#REF!</v>
      </c>
      <c r="D1715" s="43">
        <v>36</v>
      </c>
      <c r="E1715" s="45" t="e">
        <f t="shared" si="81"/>
        <v>#REF!</v>
      </c>
      <c r="G1715" s="13"/>
      <c r="H1715" s="1"/>
      <c r="I1715" s="12"/>
    </row>
    <row r="1716" spans="1:9" ht="12.75">
      <c r="A1716" s="37">
        <v>1701</v>
      </c>
      <c r="C1716" s="44" t="e">
        <f t="shared" si="80"/>
        <v>#REF!</v>
      </c>
      <c r="D1716" s="43">
        <v>37</v>
      </c>
      <c r="E1716" s="45" t="e">
        <f t="shared" si="81"/>
        <v>#REF!</v>
      </c>
      <c r="G1716" s="13"/>
      <c r="H1716" s="1"/>
      <c r="I1716" s="12"/>
    </row>
    <row r="1717" spans="1:9" ht="12.75">
      <c r="A1717" s="37">
        <v>1702</v>
      </c>
      <c r="C1717" s="44" t="e">
        <f t="shared" si="80"/>
        <v>#REF!</v>
      </c>
      <c r="D1717" s="43">
        <v>38</v>
      </c>
      <c r="E1717" s="45" t="e">
        <f t="shared" si="81"/>
        <v>#REF!</v>
      </c>
      <c r="G1717" s="13"/>
      <c r="H1717" s="1"/>
      <c r="I1717" s="12"/>
    </row>
    <row r="1718" spans="1:9" ht="12.75">
      <c r="A1718" s="37">
        <v>1703</v>
      </c>
      <c r="C1718" s="44" t="e">
        <f t="shared" si="80"/>
        <v>#REF!</v>
      </c>
      <c r="D1718" s="43">
        <v>39</v>
      </c>
      <c r="E1718" s="45" t="e">
        <f t="shared" si="81"/>
        <v>#REF!</v>
      </c>
      <c r="G1718" s="13"/>
      <c r="H1718" s="1"/>
      <c r="I1718" s="12"/>
    </row>
    <row r="1719" spans="1:9" ht="12.75">
      <c r="A1719" s="37">
        <v>1704</v>
      </c>
      <c r="C1719" s="44" t="e">
        <f t="shared" si="80"/>
        <v>#REF!</v>
      </c>
      <c r="D1719" s="43">
        <v>40</v>
      </c>
      <c r="E1719" s="45" t="e">
        <f t="shared" si="81"/>
        <v>#REF!</v>
      </c>
      <c r="G1719" s="13"/>
      <c r="H1719" s="1"/>
      <c r="I1719" s="12"/>
    </row>
    <row r="1720" spans="1:9" ht="12.75">
      <c r="A1720" s="37">
        <v>1705</v>
      </c>
      <c r="C1720" s="44" t="e">
        <f t="shared" si="80"/>
        <v>#REF!</v>
      </c>
      <c r="D1720" s="43">
        <v>41</v>
      </c>
      <c r="E1720" s="45" t="e">
        <f t="shared" si="81"/>
        <v>#REF!</v>
      </c>
      <c r="G1720" s="13"/>
      <c r="H1720" s="1"/>
      <c r="I1720" s="12"/>
    </row>
    <row r="1721" spans="1:9" ht="12.75">
      <c r="A1721" s="37">
        <v>1706</v>
      </c>
      <c r="C1721" s="44" t="e">
        <f t="shared" si="80"/>
        <v>#REF!</v>
      </c>
      <c r="D1721" s="43">
        <v>42</v>
      </c>
      <c r="E1721" s="45" t="e">
        <f t="shared" si="81"/>
        <v>#REF!</v>
      </c>
      <c r="G1721" s="13"/>
      <c r="H1721" s="1"/>
      <c r="I1721" s="12"/>
    </row>
    <row r="1722" spans="1:9" ht="12.75">
      <c r="A1722" s="37">
        <v>1707</v>
      </c>
      <c r="C1722" s="44" t="e">
        <f t="shared" si="80"/>
        <v>#REF!</v>
      </c>
      <c r="D1722" s="43">
        <v>43</v>
      </c>
      <c r="E1722" s="45" t="e">
        <f t="shared" si="81"/>
        <v>#REF!</v>
      </c>
      <c r="G1722" s="13"/>
      <c r="H1722" s="1"/>
      <c r="I1722" s="12"/>
    </row>
    <row r="1723" spans="1:9" ht="12.75">
      <c r="A1723" s="37">
        <v>1708</v>
      </c>
      <c r="C1723" s="44" t="e">
        <f t="shared" si="80"/>
        <v>#REF!</v>
      </c>
      <c r="D1723" s="43">
        <v>44</v>
      </c>
      <c r="E1723" s="45" t="e">
        <f t="shared" si="81"/>
        <v>#REF!</v>
      </c>
      <c r="G1723" s="13"/>
      <c r="H1723" s="1"/>
      <c r="I1723" s="12"/>
    </row>
    <row r="1724" spans="1:9" ht="12.75">
      <c r="A1724" s="37">
        <v>1709</v>
      </c>
      <c r="C1724" s="44" t="e">
        <f t="shared" si="80"/>
        <v>#REF!</v>
      </c>
      <c r="D1724" s="43">
        <v>45</v>
      </c>
      <c r="E1724" s="45" t="e">
        <f t="shared" si="81"/>
        <v>#REF!</v>
      </c>
      <c r="G1724" s="13"/>
      <c r="H1724" s="1"/>
      <c r="I1724" s="12"/>
    </row>
    <row r="1725" spans="1:9" ht="12.75">
      <c r="A1725" s="37">
        <v>1710</v>
      </c>
      <c r="C1725" s="44" t="e">
        <f t="shared" si="80"/>
        <v>#REF!</v>
      </c>
      <c r="D1725" s="43">
        <v>46</v>
      </c>
      <c r="E1725" s="45" t="e">
        <f t="shared" si="81"/>
        <v>#REF!</v>
      </c>
      <c r="G1725" s="13"/>
      <c r="H1725" s="1"/>
      <c r="I1725" s="12"/>
    </row>
    <row r="1726" spans="1:9" ht="12.75">
      <c r="A1726" s="37">
        <v>1711</v>
      </c>
      <c r="C1726" s="44" t="e">
        <f t="shared" si="80"/>
        <v>#REF!</v>
      </c>
      <c r="D1726" s="43">
        <v>47</v>
      </c>
      <c r="E1726" s="45" t="e">
        <f t="shared" si="81"/>
        <v>#REF!</v>
      </c>
      <c r="G1726" s="13"/>
      <c r="H1726" s="1"/>
      <c r="I1726" s="12"/>
    </row>
    <row r="1727" spans="1:9" ht="12.75">
      <c r="A1727" s="37">
        <v>1712</v>
      </c>
      <c r="C1727" s="44" t="e">
        <f t="shared" si="80"/>
        <v>#REF!</v>
      </c>
      <c r="D1727" s="43">
        <v>48</v>
      </c>
      <c r="E1727" s="45" t="e">
        <f t="shared" si="81"/>
        <v>#REF!</v>
      </c>
      <c r="G1727" s="13"/>
      <c r="H1727" s="1"/>
      <c r="I1727" s="12"/>
    </row>
    <row r="1728" spans="1:9" ht="12.75">
      <c r="A1728" s="37">
        <v>1713</v>
      </c>
      <c r="C1728" s="44" t="e">
        <f t="shared" si="80"/>
        <v>#REF!</v>
      </c>
      <c r="D1728" s="43">
        <v>49</v>
      </c>
      <c r="E1728" s="45" t="e">
        <f t="shared" si="81"/>
        <v>#REF!</v>
      </c>
      <c r="G1728" s="13"/>
      <c r="H1728" s="1"/>
      <c r="I1728" s="12"/>
    </row>
    <row r="1729" spans="1:9" ht="12.75">
      <c r="A1729" s="37">
        <v>1714</v>
      </c>
      <c r="C1729" s="44" t="e">
        <f t="shared" si="80"/>
        <v>#REF!</v>
      </c>
      <c r="D1729" s="43">
        <v>50</v>
      </c>
      <c r="E1729" s="45" t="e">
        <f t="shared" si="81"/>
        <v>#REF!</v>
      </c>
      <c r="G1729" s="13"/>
      <c r="H1729" s="1"/>
      <c r="I1729" s="12"/>
    </row>
    <row r="1730" spans="1:9" ht="12.75">
      <c r="A1730" s="37">
        <v>1715</v>
      </c>
      <c r="C1730" s="44" t="e">
        <f t="shared" si="80"/>
        <v>#REF!</v>
      </c>
      <c r="D1730" s="43">
        <v>51</v>
      </c>
      <c r="E1730" s="45" t="e">
        <f t="shared" si="81"/>
        <v>#REF!</v>
      </c>
      <c r="G1730" s="13"/>
      <c r="H1730" s="1"/>
      <c r="I1730" s="12"/>
    </row>
    <row r="1731" spans="1:9" ht="12.75">
      <c r="A1731" s="37">
        <v>1716</v>
      </c>
      <c r="C1731" s="44" t="e">
        <f t="shared" si="80"/>
        <v>#REF!</v>
      </c>
      <c r="D1731" s="43">
        <v>52</v>
      </c>
      <c r="E1731" s="45" t="e">
        <f t="shared" si="81"/>
        <v>#REF!</v>
      </c>
      <c r="G1731" s="13"/>
      <c r="H1731" s="1"/>
      <c r="I1731" s="12"/>
    </row>
    <row r="1732" spans="1:9" ht="12.75">
      <c r="A1732" s="37">
        <v>1717</v>
      </c>
      <c r="B1732">
        <f>IF(D1732=13,"KING",IF(D1732=12,"QUEEN",IF(D1732=11,"JACK",IF(D1732=1,"ACE",D1732))))</f>
        <v>5</v>
      </c>
      <c r="C1732" s="44" t="e">
        <f t="shared" si="80"/>
        <v>#REF!</v>
      </c>
      <c r="D1732" s="41">
        <v>5</v>
      </c>
      <c r="E1732" s="45" t="e">
        <f t="shared" si="81"/>
        <v>#REF!</v>
      </c>
      <c r="G1732" s="13"/>
      <c r="H1732" s="1"/>
      <c r="I1732" s="12"/>
    </row>
    <row r="1733" spans="1:9" ht="12.75">
      <c r="A1733" s="37">
        <v>1718</v>
      </c>
      <c r="B1733">
        <f aca="true" t="shared" si="82" ref="B1733:B1757">IF(D1733=13,"KING",IF(D1733=12,"QUEEN",IF(D1733=11,"JACK",IF(D1733=1,"ACE",D1733))))</f>
        <v>6</v>
      </c>
      <c r="C1733" s="44" t="e">
        <f t="shared" si="80"/>
        <v>#REF!</v>
      </c>
      <c r="D1733" s="41">
        <v>6</v>
      </c>
      <c r="E1733" s="45" t="e">
        <f t="shared" si="81"/>
        <v>#REF!</v>
      </c>
      <c r="G1733" s="13"/>
      <c r="H1733" s="1"/>
      <c r="I1733" s="12"/>
    </row>
    <row r="1734" spans="1:9" ht="12.75">
      <c r="A1734" s="37">
        <v>1719</v>
      </c>
      <c r="B1734">
        <f t="shared" si="82"/>
        <v>9</v>
      </c>
      <c r="C1734" s="44" t="e">
        <f t="shared" si="80"/>
        <v>#REF!</v>
      </c>
      <c r="D1734" s="41">
        <v>9</v>
      </c>
      <c r="E1734" s="45" t="e">
        <f t="shared" si="81"/>
        <v>#REF!</v>
      </c>
      <c r="G1734" s="13"/>
      <c r="H1734" s="1"/>
      <c r="I1734" s="12"/>
    </row>
    <row r="1735" spans="1:9" ht="12.75">
      <c r="A1735" s="37">
        <v>1720</v>
      </c>
      <c r="B1735">
        <f t="shared" si="82"/>
        <v>10</v>
      </c>
      <c r="C1735" s="44" t="e">
        <f t="shared" si="80"/>
        <v>#REF!</v>
      </c>
      <c r="D1735" s="41">
        <v>10</v>
      </c>
      <c r="E1735" s="45" t="e">
        <f t="shared" si="81"/>
        <v>#REF!</v>
      </c>
      <c r="G1735" s="13"/>
      <c r="H1735" s="1"/>
      <c r="I1735" s="12"/>
    </row>
    <row r="1736" spans="1:9" ht="12.75">
      <c r="A1736" s="37">
        <v>1721</v>
      </c>
      <c r="B1736">
        <f t="shared" si="82"/>
        <v>3</v>
      </c>
      <c r="C1736" s="44" t="e">
        <f t="shared" si="80"/>
        <v>#REF!</v>
      </c>
      <c r="D1736" s="41">
        <v>3</v>
      </c>
      <c r="E1736" s="45" t="e">
        <f t="shared" si="81"/>
        <v>#REF!</v>
      </c>
      <c r="G1736" s="13"/>
      <c r="H1736" s="1"/>
      <c r="I1736" s="12"/>
    </row>
    <row r="1737" spans="1:9" ht="12.75">
      <c r="A1737" s="37">
        <v>1722</v>
      </c>
      <c r="B1737" t="str">
        <f t="shared" si="82"/>
        <v>JACK</v>
      </c>
      <c r="C1737" s="44" t="e">
        <f t="shared" si="80"/>
        <v>#REF!</v>
      </c>
      <c r="D1737" s="41">
        <v>11</v>
      </c>
      <c r="E1737" s="45" t="e">
        <f t="shared" si="81"/>
        <v>#REF!</v>
      </c>
      <c r="G1737" s="13"/>
      <c r="H1737" s="1"/>
      <c r="I1737" s="12"/>
    </row>
    <row r="1738" spans="1:9" ht="12.75">
      <c r="A1738" s="37">
        <v>1723</v>
      </c>
      <c r="B1738" t="str">
        <f t="shared" si="82"/>
        <v>QUEEN</v>
      </c>
      <c r="C1738" s="44" t="e">
        <f t="shared" si="80"/>
        <v>#REF!</v>
      </c>
      <c r="D1738" s="41">
        <v>12</v>
      </c>
      <c r="E1738" s="45" t="e">
        <f t="shared" si="81"/>
        <v>#REF!</v>
      </c>
      <c r="G1738" s="13"/>
      <c r="H1738" s="1"/>
      <c r="I1738" s="12"/>
    </row>
    <row r="1739" spans="1:9" ht="12.75">
      <c r="A1739" s="37">
        <v>1724</v>
      </c>
      <c r="B1739" t="str">
        <f t="shared" si="82"/>
        <v>KING</v>
      </c>
      <c r="C1739" s="44" t="e">
        <f t="shared" si="80"/>
        <v>#REF!</v>
      </c>
      <c r="D1739" s="41">
        <v>13</v>
      </c>
      <c r="E1739" s="45" t="e">
        <f t="shared" si="81"/>
        <v>#REF!</v>
      </c>
      <c r="G1739" s="13"/>
      <c r="H1739" s="1"/>
      <c r="I1739" s="12"/>
    </row>
    <row r="1740" spans="1:9" ht="12.75">
      <c r="A1740" s="37">
        <v>1725</v>
      </c>
      <c r="B1740">
        <f t="shared" si="82"/>
        <v>8</v>
      </c>
      <c r="C1740" s="44" t="e">
        <f t="shared" si="80"/>
        <v>#REF!</v>
      </c>
      <c r="D1740" s="41">
        <v>8</v>
      </c>
      <c r="E1740" s="45" t="e">
        <f t="shared" si="81"/>
        <v>#REF!</v>
      </c>
      <c r="G1740" s="13"/>
      <c r="H1740" s="1"/>
      <c r="I1740" s="12"/>
    </row>
    <row r="1741" spans="1:9" ht="12.75">
      <c r="A1741" s="37">
        <v>1726</v>
      </c>
      <c r="B1741" t="str">
        <f t="shared" si="82"/>
        <v>ACE</v>
      </c>
      <c r="C1741" s="44" t="e">
        <f t="shared" si="80"/>
        <v>#REF!</v>
      </c>
      <c r="D1741" s="41">
        <v>1</v>
      </c>
      <c r="E1741" s="45" t="e">
        <f t="shared" si="81"/>
        <v>#REF!</v>
      </c>
      <c r="G1741" s="13"/>
      <c r="H1741" s="1"/>
      <c r="I1741" s="12"/>
    </row>
    <row r="1742" spans="1:9" ht="12.75">
      <c r="A1742" s="37">
        <v>1727</v>
      </c>
      <c r="B1742">
        <f t="shared" si="82"/>
        <v>7</v>
      </c>
      <c r="C1742" s="44" t="e">
        <f t="shared" si="80"/>
        <v>#REF!</v>
      </c>
      <c r="D1742" s="41">
        <v>7</v>
      </c>
      <c r="E1742" s="45" t="e">
        <f t="shared" si="81"/>
        <v>#REF!</v>
      </c>
      <c r="G1742" s="13"/>
      <c r="H1742" s="1"/>
      <c r="I1742" s="12"/>
    </row>
    <row r="1743" spans="1:9" ht="12.75">
      <c r="A1743" s="37">
        <v>1728</v>
      </c>
      <c r="B1743">
        <f t="shared" si="82"/>
        <v>2</v>
      </c>
      <c r="C1743" s="44" t="e">
        <f t="shared" si="80"/>
        <v>#REF!</v>
      </c>
      <c r="D1743" s="41">
        <v>2</v>
      </c>
      <c r="E1743" s="45" t="e">
        <f t="shared" si="81"/>
        <v>#REF!</v>
      </c>
      <c r="G1743" s="13"/>
      <c r="H1743" s="1"/>
      <c r="I1743" s="12"/>
    </row>
    <row r="1744" spans="1:9" ht="12.75">
      <c r="A1744" s="37">
        <v>1729</v>
      </c>
      <c r="B1744">
        <f t="shared" si="82"/>
        <v>4</v>
      </c>
      <c r="C1744" s="44" t="e">
        <f t="shared" si="80"/>
        <v>#REF!</v>
      </c>
      <c r="D1744" s="41">
        <v>4</v>
      </c>
      <c r="E1744" s="45" t="e">
        <f t="shared" si="81"/>
        <v>#REF!</v>
      </c>
      <c r="G1744" s="13"/>
      <c r="H1744" s="1"/>
      <c r="I1744" s="12"/>
    </row>
    <row r="1745" spans="1:9" ht="12.75">
      <c r="A1745" s="37">
        <v>1730</v>
      </c>
      <c r="B1745" s="1">
        <f t="shared" si="82"/>
        <v>5</v>
      </c>
      <c r="C1745" s="44" t="e">
        <f t="shared" si="80"/>
        <v>#REF!</v>
      </c>
      <c r="D1745" s="42">
        <f aca="true" t="shared" si="83" ref="D1745:D1754">D1732</f>
        <v>5</v>
      </c>
      <c r="E1745" s="45" t="e">
        <f t="shared" si="81"/>
        <v>#REF!</v>
      </c>
      <c r="G1745" s="13"/>
      <c r="H1745" s="1"/>
      <c r="I1745" s="12"/>
    </row>
    <row r="1746" spans="1:9" ht="12.75">
      <c r="A1746" s="37">
        <v>1731</v>
      </c>
      <c r="B1746" s="1">
        <f t="shared" si="82"/>
        <v>6</v>
      </c>
      <c r="C1746" s="44" t="e">
        <f t="shared" si="80"/>
        <v>#REF!</v>
      </c>
      <c r="D1746" s="42">
        <f t="shared" si="83"/>
        <v>6</v>
      </c>
      <c r="E1746" s="45" t="e">
        <f t="shared" si="81"/>
        <v>#REF!</v>
      </c>
      <c r="G1746" s="13"/>
      <c r="H1746" s="1"/>
      <c r="I1746" s="12"/>
    </row>
    <row r="1747" spans="1:9" ht="12.75">
      <c r="A1747" s="37">
        <v>1732</v>
      </c>
      <c r="B1747" s="1">
        <f t="shared" si="82"/>
        <v>9</v>
      </c>
      <c r="C1747" s="44" t="e">
        <f t="shared" si="80"/>
        <v>#REF!</v>
      </c>
      <c r="D1747" s="42">
        <f t="shared" si="83"/>
        <v>9</v>
      </c>
      <c r="E1747" s="45" t="e">
        <f t="shared" si="81"/>
        <v>#REF!</v>
      </c>
      <c r="G1747" s="13"/>
      <c r="H1747" s="1"/>
      <c r="I1747" s="12"/>
    </row>
    <row r="1748" spans="1:9" ht="12.75">
      <c r="A1748" s="37">
        <v>1733</v>
      </c>
      <c r="B1748" s="1">
        <f t="shared" si="82"/>
        <v>10</v>
      </c>
      <c r="C1748" s="44" t="e">
        <f t="shared" si="80"/>
        <v>#REF!</v>
      </c>
      <c r="D1748" s="42">
        <f t="shared" si="83"/>
        <v>10</v>
      </c>
      <c r="E1748" s="45" t="e">
        <f t="shared" si="81"/>
        <v>#REF!</v>
      </c>
      <c r="G1748" s="13"/>
      <c r="H1748" s="1"/>
      <c r="I1748" s="12"/>
    </row>
    <row r="1749" spans="1:9" ht="12.75">
      <c r="A1749" s="37">
        <v>1734</v>
      </c>
      <c r="B1749" s="1">
        <f t="shared" si="82"/>
        <v>3</v>
      </c>
      <c r="C1749" s="44" t="e">
        <f t="shared" si="80"/>
        <v>#REF!</v>
      </c>
      <c r="D1749" s="42">
        <f t="shared" si="83"/>
        <v>3</v>
      </c>
      <c r="E1749" s="45" t="e">
        <f t="shared" si="81"/>
        <v>#REF!</v>
      </c>
      <c r="G1749" s="13"/>
      <c r="H1749" s="1"/>
      <c r="I1749" s="12"/>
    </row>
    <row r="1750" spans="1:9" ht="12.75">
      <c r="A1750" s="37">
        <v>1735</v>
      </c>
      <c r="B1750" s="1" t="str">
        <f t="shared" si="82"/>
        <v>JACK</v>
      </c>
      <c r="C1750" s="44" t="e">
        <f t="shared" si="80"/>
        <v>#REF!</v>
      </c>
      <c r="D1750" s="42">
        <f t="shared" si="83"/>
        <v>11</v>
      </c>
      <c r="E1750" s="45" t="e">
        <f t="shared" si="81"/>
        <v>#REF!</v>
      </c>
      <c r="G1750" s="13"/>
      <c r="H1750" s="1"/>
      <c r="I1750" s="12"/>
    </row>
    <row r="1751" spans="1:9" ht="12.75">
      <c r="A1751" s="37">
        <v>1736</v>
      </c>
      <c r="B1751" s="1" t="str">
        <f t="shared" si="82"/>
        <v>QUEEN</v>
      </c>
      <c r="C1751" s="44" t="e">
        <f t="shared" si="80"/>
        <v>#REF!</v>
      </c>
      <c r="D1751" s="42">
        <f t="shared" si="83"/>
        <v>12</v>
      </c>
      <c r="E1751" s="45" t="e">
        <f t="shared" si="81"/>
        <v>#REF!</v>
      </c>
      <c r="G1751" s="13"/>
      <c r="H1751" s="1"/>
      <c r="I1751" s="12"/>
    </row>
    <row r="1752" spans="1:9" ht="12.75">
      <c r="A1752" s="37">
        <v>1737</v>
      </c>
      <c r="B1752" s="1" t="str">
        <f t="shared" si="82"/>
        <v>KING</v>
      </c>
      <c r="C1752" s="44" t="e">
        <f t="shared" si="80"/>
        <v>#REF!</v>
      </c>
      <c r="D1752" s="42">
        <f t="shared" si="83"/>
        <v>13</v>
      </c>
      <c r="E1752" s="45" t="e">
        <f t="shared" si="81"/>
        <v>#REF!</v>
      </c>
      <c r="G1752" s="13"/>
      <c r="H1752" s="1"/>
      <c r="I1752" s="12"/>
    </row>
    <row r="1753" spans="1:9" ht="12.75">
      <c r="A1753" s="37">
        <v>1738</v>
      </c>
      <c r="B1753" s="1">
        <f t="shared" si="82"/>
        <v>8</v>
      </c>
      <c r="C1753" s="44" t="e">
        <f t="shared" si="80"/>
        <v>#REF!</v>
      </c>
      <c r="D1753" s="42">
        <f t="shared" si="83"/>
        <v>8</v>
      </c>
      <c r="E1753" s="45" t="e">
        <f t="shared" si="81"/>
        <v>#REF!</v>
      </c>
      <c r="G1753" s="13"/>
      <c r="H1753" s="1"/>
      <c r="I1753" s="12"/>
    </row>
    <row r="1754" spans="1:9" ht="12.75">
      <c r="A1754" s="37">
        <v>1739</v>
      </c>
      <c r="B1754" s="1" t="str">
        <f t="shared" si="82"/>
        <v>ACE</v>
      </c>
      <c r="C1754" s="44" t="e">
        <f t="shared" si="80"/>
        <v>#REF!</v>
      </c>
      <c r="D1754" s="42">
        <f t="shared" si="83"/>
        <v>1</v>
      </c>
      <c r="E1754" s="45" t="e">
        <f t="shared" si="81"/>
        <v>#REF!</v>
      </c>
      <c r="G1754" s="13"/>
      <c r="H1754" s="1"/>
      <c r="I1754" s="12"/>
    </row>
    <row r="1755" spans="1:9" ht="12.75">
      <c r="A1755" s="37">
        <v>1740</v>
      </c>
      <c r="B1755" s="1">
        <f t="shared" si="82"/>
        <v>6</v>
      </c>
      <c r="C1755" s="44" t="e">
        <f t="shared" si="80"/>
        <v>#REF!</v>
      </c>
      <c r="D1755" s="42">
        <v>6</v>
      </c>
      <c r="E1755" s="45" t="e">
        <f t="shared" si="81"/>
        <v>#REF!</v>
      </c>
      <c r="G1755" s="13"/>
      <c r="H1755" s="1"/>
      <c r="I1755" s="12"/>
    </row>
    <row r="1756" spans="1:9" ht="12.75">
      <c r="A1756" s="37">
        <v>1741</v>
      </c>
      <c r="B1756" s="1">
        <f t="shared" si="82"/>
        <v>4</v>
      </c>
      <c r="C1756" s="44" t="e">
        <f t="shared" si="80"/>
        <v>#REF!</v>
      </c>
      <c r="D1756" s="42">
        <v>4</v>
      </c>
      <c r="E1756" s="45" t="e">
        <f t="shared" si="81"/>
        <v>#REF!</v>
      </c>
      <c r="G1756" s="13"/>
      <c r="H1756" s="1"/>
      <c r="I1756" s="12"/>
    </row>
    <row r="1757" spans="1:9" ht="12.75">
      <c r="A1757" s="37">
        <v>1742</v>
      </c>
      <c r="B1757" s="1">
        <f t="shared" si="82"/>
        <v>5</v>
      </c>
      <c r="C1757" s="44" t="e">
        <f t="shared" si="80"/>
        <v>#REF!</v>
      </c>
      <c r="D1757" s="42">
        <v>5</v>
      </c>
      <c r="E1757" s="45" t="e">
        <f t="shared" si="81"/>
        <v>#REF!</v>
      </c>
      <c r="G1757" s="13"/>
      <c r="H1757" s="1"/>
      <c r="I1757" s="12"/>
    </row>
    <row r="1758" spans="1:9" ht="12.75">
      <c r="A1758" s="37">
        <v>1743</v>
      </c>
      <c r="C1758" s="44" t="e">
        <f t="shared" si="80"/>
        <v>#REF!</v>
      </c>
      <c r="D1758" s="43">
        <v>27</v>
      </c>
      <c r="E1758" s="45" t="e">
        <f t="shared" si="81"/>
        <v>#REF!</v>
      </c>
      <c r="G1758" s="13"/>
      <c r="H1758" s="1"/>
      <c r="I1758" s="12"/>
    </row>
    <row r="1759" spans="1:9" ht="12.75">
      <c r="A1759" s="37">
        <v>1744</v>
      </c>
      <c r="C1759" s="44" t="e">
        <f t="shared" si="80"/>
        <v>#REF!</v>
      </c>
      <c r="D1759" s="43">
        <v>28</v>
      </c>
      <c r="E1759" s="45" t="e">
        <f t="shared" si="81"/>
        <v>#REF!</v>
      </c>
      <c r="G1759" s="13"/>
      <c r="H1759" s="1"/>
      <c r="I1759" s="12"/>
    </row>
    <row r="1760" spans="1:9" ht="12.75">
      <c r="A1760" s="37">
        <v>1745</v>
      </c>
      <c r="C1760" s="44" t="e">
        <f t="shared" si="80"/>
        <v>#REF!</v>
      </c>
      <c r="D1760" s="43">
        <v>29</v>
      </c>
      <c r="E1760" s="45" t="e">
        <f t="shared" si="81"/>
        <v>#REF!</v>
      </c>
      <c r="G1760" s="13"/>
      <c r="H1760" s="1"/>
      <c r="I1760" s="12"/>
    </row>
    <row r="1761" spans="1:9" ht="12.75">
      <c r="A1761" s="37">
        <v>1746</v>
      </c>
      <c r="C1761" s="44" t="e">
        <f aca="true" t="shared" si="84" ref="C1761:C1824">IF($A$14=13,$C$16,$C$18)</f>
        <v>#REF!</v>
      </c>
      <c r="D1761" s="43">
        <v>30</v>
      </c>
      <c r="E1761" s="45" t="e">
        <f aca="true" t="shared" si="85" ref="E1761:E1824">IF($A$14=13,4,2)</f>
        <v>#REF!</v>
      </c>
      <c r="G1761" s="13"/>
      <c r="H1761" s="1"/>
      <c r="I1761" s="12"/>
    </row>
    <row r="1762" spans="1:9" ht="12.75">
      <c r="A1762" s="37">
        <v>1747</v>
      </c>
      <c r="C1762" s="44" t="e">
        <f t="shared" si="84"/>
        <v>#REF!</v>
      </c>
      <c r="D1762" s="43">
        <v>31</v>
      </c>
      <c r="E1762" s="45" t="e">
        <f t="shared" si="85"/>
        <v>#REF!</v>
      </c>
      <c r="G1762" s="13"/>
      <c r="H1762" s="1"/>
      <c r="I1762" s="12"/>
    </row>
    <row r="1763" spans="1:9" ht="12.75">
      <c r="A1763" s="37">
        <v>1748</v>
      </c>
      <c r="C1763" s="44" t="e">
        <f t="shared" si="84"/>
        <v>#REF!</v>
      </c>
      <c r="D1763" s="43">
        <v>32</v>
      </c>
      <c r="E1763" s="45" t="e">
        <f t="shared" si="85"/>
        <v>#REF!</v>
      </c>
      <c r="G1763" s="13"/>
      <c r="H1763" s="1"/>
      <c r="I1763" s="12"/>
    </row>
    <row r="1764" spans="1:9" ht="12.75">
      <c r="A1764" s="37">
        <v>1749</v>
      </c>
      <c r="C1764" s="44" t="e">
        <f t="shared" si="84"/>
        <v>#REF!</v>
      </c>
      <c r="D1764" s="43">
        <v>33</v>
      </c>
      <c r="E1764" s="45" t="e">
        <f t="shared" si="85"/>
        <v>#REF!</v>
      </c>
      <c r="G1764" s="13"/>
      <c r="H1764" s="1"/>
      <c r="I1764" s="12"/>
    </row>
    <row r="1765" spans="1:9" ht="12.75">
      <c r="A1765" s="37">
        <v>1750</v>
      </c>
      <c r="C1765" s="44" t="e">
        <f t="shared" si="84"/>
        <v>#REF!</v>
      </c>
      <c r="D1765" s="43">
        <v>34</v>
      </c>
      <c r="E1765" s="45" t="e">
        <f t="shared" si="85"/>
        <v>#REF!</v>
      </c>
      <c r="G1765" s="13"/>
      <c r="H1765" s="1"/>
      <c r="I1765" s="12"/>
    </row>
    <row r="1766" spans="1:9" ht="12.75">
      <c r="A1766" s="37">
        <v>1751</v>
      </c>
      <c r="C1766" s="44" t="e">
        <f t="shared" si="84"/>
        <v>#REF!</v>
      </c>
      <c r="D1766" s="43">
        <v>35</v>
      </c>
      <c r="E1766" s="45" t="e">
        <f t="shared" si="85"/>
        <v>#REF!</v>
      </c>
      <c r="G1766" s="13"/>
      <c r="H1766" s="1"/>
      <c r="I1766" s="12"/>
    </row>
    <row r="1767" spans="1:9" ht="12.75">
      <c r="A1767" s="37">
        <v>1752</v>
      </c>
      <c r="C1767" s="44" t="e">
        <f t="shared" si="84"/>
        <v>#REF!</v>
      </c>
      <c r="D1767" s="43">
        <v>36</v>
      </c>
      <c r="E1767" s="45" t="e">
        <f t="shared" si="85"/>
        <v>#REF!</v>
      </c>
      <c r="G1767" s="13"/>
      <c r="H1767" s="1"/>
      <c r="I1767" s="12"/>
    </row>
    <row r="1768" spans="1:9" ht="12.75">
      <c r="A1768" s="37">
        <v>1753</v>
      </c>
      <c r="C1768" s="44" t="e">
        <f t="shared" si="84"/>
        <v>#REF!</v>
      </c>
      <c r="D1768" s="43">
        <v>37</v>
      </c>
      <c r="E1768" s="45" t="e">
        <f t="shared" si="85"/>
        <v>#REF!</v>
      </c>
      <c r="G1768" s="13"/>
      <c r="H1768" s="1"/>
      <c r="I1768" s="12"/>
    </row>
    <row r="1769" spans="1:9" ht="12.75">
      <c r="A1769" s="37">
        <v>1754</v>
      </c>
      <c r="C1769" s="44" t="e">
        <f t="shared" si="84"/>
        <v>#REF!</v>
      </c>
      <c r="D1769" s="43">
        <v>38</v>
      </c>
      <c r="E1769" s="45" t="e">
        <f t="shared" si="85"/>
        <v>#REF!</v>
      </c>
      <c r="G1769" s="13"/>
      <c r="H1769" s="1"/>
      <c r="I1769" s="12"/>
    </row>
    <row r="1770" spans="1:9" ht="12.75">
      <c r="A1770" s="37">
        <v>1755</v>
      </c>
      <c r="C1770" s="44" t="e">
        <f t="shared" si="84"/>
        <v>#REF!</v>
      </c>
      <c r="D1770" s="43">
        <v>39</v>
      </c>
      <c r="E1770" s="45" t="e">
        <f t="shared" si="85"/>
        <v>#REF!</v>
      </c>
      <c r="G1770" s="13"/>
      <c r="H1770" s="1"/>
      <c r="I1770" s="12"/>
    </row>
    <row r="1771" spans="1:9" ht="12.75">
      <c r="A1771" s="37">
        <v>1756</v>
      </c>
      <c r="C1771" s="44" t="e">
        <f t="shared" si="84"/>
        <v>#REF!</v>
      </c>
      <c r="D1771" s="43">
        <v>40</v>
      </c>
      <c r="E1771" s="45" t="e">
        <f t="shared" si="85"/>
        <v>#REF!</v>
      </c>
      <c r="G1771" s="13"/>
      <c r="H1771" s="1"/>
      <c r="I1771" s="12"/>
    </row>
    <row r="1772" spans="1:9" ht="12.75">
      <c r="A1772" s="37">
        <v>1757</v>
      </c>
      <c r="C1772" s="44" t="e">
        <f t="shared" si="84"/>
        <v>#REF!</v>
      </c>
      <c r="D1772" s="43">
        <v>41</v>
      </c>
      <c r="E1772" s="45" t="e">
        <f t="shared" si="85"/>
        <v>#REF!</v>
      </c>
      <c r="G1772" s="13"/>
      <c r="H1772" s="1"/>
      <c r="I1772" s="12"/>
    </row>
    <row r="1773" spans="1:9" ht="12.75">
      <c r="A1773" s="37">
        <v>1758</v>
      </c>
      <c r="C1773" s="44" t="e">
        <f t="shared" si="84"/>
        <v>#REF!</v>
      </c>
      <c r="D1773" s="43">
        <v>42</v>
      </c>
      <c r="E1773" s="45" t="e">
        <f t="shared" si="85"/>
        <v>#REF!</v>
      </c>
      <c r="G1773" s="13"/>
      <c r="H1773" s="1"/>
      <c r="I1773" s="12"/>
    </row>
    <row r="1774" spans="1:9" ht="12.75">
      <c r="A1774" s="37">
        <v>1759</v>
      </c>
      <c r="C1774" s="44" t="e">
        <f t="shared" si="84"/>
        <v>#REF!</v>
      </c>
      <c r="D1774" s="43">
        <v>43</v>
      </c>
      <c r="E1774" s="45" t="e">
        <f t="shared" si="85"/>
        <v>#REF!</v>
      </c>
      <c r="G1774" s="13"/>
      <c r="H1774" s="1"/>
      <c r="I1774" s="12"/>
    </row>
    <row r="1775" spans="1:9" ht="12.75">
      <c r="A1775" s="37">
        <v>1760</v>
      </c>
      <c r="C1775" s="44" t="e">
        <f t="shared" si="84"/>
        <v>#REF!</v>
      </c>
      <c r="D1775" s="43">
        <v>44</v>
      </c>
      <c r="E1775" s="45" t="e">
        <f t="shared" si="85"/>
        <v>#REF!</v>
      </c>
      <c r="G1775" s="13"/>
      <c r="H1775" s="1"/>
      <c r="I1775" s="12"/>
    </row>
    <row r="1776" spans="1:9" ht="12.75">
      <c r="A1776" s="37">
        <v>1761</v>
      </c>
      <c r="C1776" s="44" t="e">
        <f t="shared" si="84"/>
        <v>#REF!</v>
      </c>
      <c r="D1776" s="43">
        <v>45</v>
      </c>
      <c r="E1776" s="45" t="e">
        <f t="shared" si="85"/>
        <v>#REF!</v>
      </c>
      <c r="G1776" s="13"/>
      <c r="H1776" s="1"/>
      <c r="I1776" s="12"/>
    </row>
    <row r="1777" spans="1:9" ht="12.75">
      <c r="A1777" s="37">
        <v>1762</v>
      </c>
      <c r="C1777" s="44" t="e">
        <f t="shared" si="84"/>
        <v>#REF!</v>
      </c>
      <c r="D1777" s="43">
        <v>46</v>
      </c>
      <c r="E1777" s="45" t="e">
        <f t="shared" si="85"/>
        <v>#REF!</v>
      </c>
      <c r="G1777" s="13"/>
      <c r="H1777" s="1"/>
      <c r="I1777" s="12"/>
    </row>
    <row r="1778" spans="1:9" ht="12.75">
      <c r="A1778" s="37">
        <v>1763</v>
      </c>
      <c r="C1778" s="44" t="e">
        <f t="shared" si="84"/>
        <v>#REF!</v>
      </c>
      <c r="D1778" s="43">
        <v>47</v>
      </c>
      <c r="E1778" s="45" t="e">
        <f t="shared" si="85"/>
        <v>#REF!</v>
      </c>
      <c r="G1778" s="13"/>
      <c r="H1778" s="1"/>
      <c r="I1778" s="12"/>
    </row>
    <row r="1779" spans="1:9" ht="12.75">
      <c r="A1779" s="37">
        <v>1764</v>
      </c>
      <c r="C1779" s="44" t="e">
        <f t="shared" si="84"/>
        <v>#REF!</v>
      </c>
      <c r="D1779" s="43">
        <v>48</v>
      </c>
      <c r="E1779" s="45" t="e">
        <f t="shared" si="85"/>
        <v>#REF!</v>
      </c>
      <c r="G1779" s="13"/>
      <c r="H1779" s="1"/>
      <c r="I1779" s="12"/>
    </row>
    <row r="1780" spans="1:9" ht="12.75">
      <c r="A1780" s="37">
        <v>1765</v>
      </c>
      <c r="C1780" s="44" t="e">
        <f t="shared" si="84"/>
        <v>#REF!</v>
      </c>
      <c r="D1780" s="43">
        <v>49</v>
      </c>
      <c r="E1780" s="45" t="e">
        <f t="shared" si="85"/>
        <v>#REF!</v>
      </c>
      <c r="G1780" s="13"/>
      <c r="H1780" s="1"/>
      <c r="I1780" s="12"/>
    </row>
    <row r="1781" spans="1:9" ht="12.75">
      <c r="A1781" s="37">
        <v>1766</v>
      </c>
      <c r="C1781" s="44" t="e">
        <f t="shared" si="84"/>
        <v>#REF!</v>
      </c>
      <c r="D1781" s="43">
        <v>50</v>
      </c>
      <c r="E1781" s="45" t="e">
        <f t="shared" si="85"/>
        <v>#REF!</v>
      </c>
      <c r="G1781" s="13"/>
      <c r="H1781" s="1"/>
      <c r="I1781" s="12"/>
    </row>
    <row r="1782" spans="1:9" ht="12.75">
      <c r="A1782" s="37">
        <v>1767</v>
      </c>
      <c r="C1782" s="44" t="e">
        <f t="shared" si="84"/>
        <v>#REF!</v>
      </c>
      <c r="D1782" s="43">
        <v>51</v>
      </c>
      <c r="E1782" s="45" t="e">
        <f t="shared" si="85"/>
        <v>#REF!</v>
      </c>
      <c r="G1782" s="13"/>
      <c r="H1782" s="1"/>
      <c r="I1782" s="12"/>
    </row>
    <row r="1783" spans="1:9" ht="12.75">
      <c r="A1783" s="37">
        <v>1768</v>
      </c>
      <c r="C1783" s="44" t="e">
        <f t="shared" si="84"/>
        <v>#REF!</v>
      </c>
      <c r="D1783" s="43">
        <v>52</v>
      </c>
      <c r="E1783" s="45" t="e">
        <f t="shared" si="85"/>
        <v>#REF!</v>
      </c>
      <c r="G1783" s="13"/>
      <c r="H1783" s="1"/>
      <c r="I1783" s="12"/>
    </row>
    <row r="1784" spans="1:9" ht="12.75">
      <c r="A1784" s="37">
        <v>1769</v>
      </c>
      <c r="B1784">
        <f>IF(D1784=13,"KING",IF(D1784=12,"QUEEN",IF(D1784=11,"JACK",IF(D1784=1,"ACE",D1784))))</f>
        <v>10</v>
      </c>
      <c r="C1784" s="44" t="e">
        <f t="shared" si="84"/>
        <v>#REF!</v>
      </c>
      <c r="D1784" s="41">
        <v>10</v>
      </c>
      <c r="E1784" s="45" t="e">
        <f t="shared" si="85"/>
        <v>#REF!</v>
      </c>
      <c r="G1784" s="13"/>
      <c r="H1784" s="1"/>
      <c r="I1784" s="12"/>
    </row>
    <row r="1785" spans="1:9" ht="12.75">
      <c r="A1785" s="37">
        <v>1770</v>
      </c>
      <c r="B1785">
        <f aca="true" t="shared" si="86" ref="B1785:B1809">IF(D1785=13,"KING",IF(D1785=12,"QUEEN",IF(D1785=11,"JACK",IF(D1785=1,"ACE",D1785))))</f>
        <v>8</v>
      </c>
      <c r="C1785" s="44" t="e">
        <f t="shared" si="84"/>
        <v>#REF!</v>
      </c>
      <c r="D1785" s="41">
        <v>8</v>
      </c>
      <c r="E1785" s="45" t="e">
        <f t="shared" si="85"/>
        <v>#REF!</v>
      </c>
      <c r="G1785" s="13"/>
      <c r="H1785" s="1"/>
      <c r="I1785" s="12"/>
    </row>
    <row r="1786" spans="1:9" ht="12.75">
      <c r="A1786" s="37">
        <v>1771</v>
      </c>
      <c r="B1786">
        <f t="shared" si="86"/>
        <v>7</v>
      </c>
      <c r="C1786" s="44" t="e">
        <f t="shared" si="84"/>
        <v>#REF!</v>
      </c>
      <c r="D1786" s="41">
        <v>7</v>
      </c>
      <c r="E1786" s="45" t="e">
        <f t="shared" si="85"/>
        <v>#REF!</v>
      </c>
      <c r="G1786" s="13"/>
      <c r="H1786" s="1"/>
      <c r="I1786" s="12"/>
    </row>
    <row r="1787" spans="1:9" ht="12.75">
      <c r="A1787" s="37">
        <v>1772</v>
      </c>
      <c r="B1787">
        <f t="shared" si="86"/>
        <v>2</v>
      </c>
      <c r="C1787" s="44" t="e">
        <f t="shared" si="84"/>
        <v>#REF!</v>
      </c>
      <c r="D1787" s="41">
        <v>2</v>
      </c>
      <c r="E1787" s="45" t="e">
        <f t="shared" si="85"/>
        <v>#REF!</v>
      </c>
      <c r="G1787" s="13"/>
      <c r="H1787" s="1"/>
      <c r="I1787" s="12"/>
    </row>
    <row r="1788" spans="1:9" ht="12.75">
      <c r="A1788" s="37">
        <v>1773</v>
      </c>
      <c r="B1788" t="str">
        <f t="shared" si="86"/>
        <v>KING</v>
      </c>
      <c r="C1788" s="44" t="e">
        <f t="shared" si="84"/>
        <v>#REF!</v>
      </c>
      <c r="D1788" s="41">
        <v>13</v>
      </c>
      <c r="E1788" s="45" t="e">
        <f t="shared" si="85"/>
        <v>#REF!</v>
      </c>
      <c r="G1788" s="13"/>
      <c r="H1788" s="1"/>
      <c r="I1788" s="12"/>
    </row>
    <row r="1789" spans="1:9" ht="12.75">
      <c r="A1789" s="37">
        <v>1774</v>
      </c>
      <c r="B1789" t="str">
        <f t="shared" si="86"/>
        <v>QUEEN</v>
      </c>
      <c r="C1789" s="44" t="e">
        <f t="shared" si="84"/>
        <v>#REF!</v>
      </c>
      <c r="D1789" s="41">
        <v>12</v>
      </c>
      <c r="E1789" s="45" t="e">
        <f t="shared" si="85"/>
        <v>#REF!</v>
      </c>
      <c r="G1789" s="13"/>
      <c r="H1789" s="1"/>
      <c r="I1789" s="12"/>
    </row>
    <row r="1790" spans="1:9" ht="12.75">
      <c r="A1790" s="37">
        <v>1775</v>
      </c>
      <c r="B1790">
        <f t="shared" si="86"/>
        <v>9</v>
      </c>
      <c r="C1790" s="44" t="e">
        <f t="shared" si="84"/>
        <v>#REF!</v>
      </c>
      <c r="D1790" s="41">
        <v>9</v>
      </c>
      <c r="E1790" s="45" t="e">
        <f t="shared" si="85"/>
        <v>#REF!</v>
      </c>
      <c r="G1790" s="13"/>
      <c r="H1790" s="1"/>
      <c r="I1790" s="12"/>
    </row>
    <row r="1791" spans="1:9" ht="12.75">
      <c r="A1791" s="37">
        <v>1776</v>
      </c>
      <c r="B1791">
        <f t="shared" si="86"/>
        <v>6</v>
      </c>
      <c r="C1791" s="44" t="e">
        <f t="shared" si="84"/>
        <v>#REF!</v>
      </c>
      <c r="D1791" s="41">
        <v>6</v>
      </c>
      <c r="E1791" s="45" t="e">
        <f t="shared" si="85"/>
        <v>#REF!</v>
      </c>
      <c r="G1791" s="13"/>
      <c r="H1791" s="1"/>
      <c r="I1791" s="12"/>
    </row>
    <row r="1792" spans="1:9" ht="12.75">
      <c r="A1792" s="37">
        <v>1777</v>
      </c>
      <c r="B1792" t="str">
        <f t="shared" si="86"/>
        <v>JACK</v>
      </c>
      <c r="C1792" s="44" t="e">
        <f t="shared" si="84"/>
        <v>#REF!</v>
      </c>
      <c r="D1792" s="41">
        <v>11</v>
      </c>
      <c r="E1792" s="45" t="e">
        <f t="shared" si="85"/>
        <v>#REF!</v>
      </c>
      <c r="G1792" s="13"/>
      <c r="H1792" s="1"/>
      <c r="I1792" s="12"/>
    </row>
    <row r="1793" spans="1:9" ht="12.75">
      <c r="A1793" s="37">
        <v>1778</v>
      </c>
      <c r="B1793">
        <f t="shared" si="86"/>
        <v>5</v>
      </c>
      <c r="C1793" s="44" t="e">
        <f t="shared" si="84"/>
        <v>#REF!</v>
      </c>
      <c r="D1793" s="41">
        <v>5</v>
      </c>
      <c r="E1793" s="45" t="e">
        <f t="shared" si="85"/>
        <v>#REF!</v>
      </c>
      <c r="G1793" s="13"/>
      <c r="H1793" s="1"/>
      <c r="I1793" s="12"/>
    </row>
    <row r="1794" spans="1:9" ht="12.75">
      <c r="A1794" s="37">
        <v>1779</v>
      </c>
      <c r="B1794" t="str">
        <f t="shared" si="86"/>
        <v>ACE</v>
      </c>
      <c r="C1794" s="44" t="e">
        <f t="shared" si="84"/>
        <v>#REF!</v>
      </c>
      <c r="D1794" s="41">
        <v>1</v>
      </c>
      <c r="E1794" s="45" t="e">
        <f t="shared" si="85"/>
        <v>#REF!</v>
      </c>
      <c r="G1794" s="13"/>
      <c r="H1794" s="1"/>
      <c r="I1794" s="12"/>
    </row>
    <row r="1795" spans="1:9" ht="12.75">
      <c r="A1795" s="37">
        <v>1780</v>
      </c>
      <c r="B1795">
        <f t="shared" si="86"/>
        <v>4</v>
      </c>
      <c r="C1795" s="44" t="e">
        <f t="shared" si="84"/>
        <v>#REF!</v>
      </c>
      <c r="D1795" s="41">
        <v>4</v>
      </c>
      <c r="E1795" s="45" t="e">
        <f t="shared" si="85"/>
        <v>#REF!</v>
      </c>
      <c r="G1795" s="13"/>
      <c r="H1795" s="1"/>
      <c r="I1795" s="12"/>
    </row>
    <row r="1796" spans="1:9" ht="12.75">
      <c r="A1796" s="37">
        <v>1781</v>
      </c>
      <c r="B1796">
        <f t="shared" si="86"/>
        <v>3</v>
      </c>
      <c r="C1796" s="44" t="e">
        <f t="shared" si="84"/>
        <v>#REF!</v>
      </c>
      <c r="D1796" s="41">
        <v>3</v>
      </c>
      <c r="E1796" s="45" t="e">
        <f t="shared" si="85"/>
        <v>#REF!</v>
      </c>
      <c r="G1796" s="13"/>
      <c r="H1796" s="1"/>
      <c r="I1796" s="12"/>
    </row>
    <row r="1797" spans="1:9" ht="12.75">
      <c r="A1797" s="37">
        <v>1782</v>
      </c>
      <c r="B1797" s="1">
        <f t="shared" si="86"/>
        <v>10</v>
      </c>
      <c r="C1797" s="44" t="e">
        <f t="shared" si="84"/>
        <v>#REF!</v>
      </c>
      <c r="D1797" s="42">
        <f aca="true" t="shared" si="87" ref="D1797:D1806">D1784</f>
        <v>10</v>
      </c>
      <c r="E1797" s="45" t="e">
        <f t="shared" si="85"/>
        <v>#REF!</v>
      </c>
      <c r="G1797" s="13"/>
      <c r="H1797" s="1"/>
      <c r="I1797" s="12"/>
    </row>
    <row r="1798" spans="1:9" ht="12.75">
      <c r="A1798" s="37">
        <v>1783</v>
      </c>
      <c r="B1798" s="1">
        <f t="shared" si="86"/>
        <v>8</v>
      </c>
      <c r="C1798" s="44" t="e">
        <f t="shared" si="84"/>
        <v>#REF!</v>
      </c>
      <c r="D1798" s="42">
        <f t="shared" si="87"/>
        <v>8</v>
      </c>
      <c r="E1798" s="45" t="e">
        <f t="shared" si="85"/>
        <v>#REF!</v>
      </c>
      <c r="G1798" s="13"/>
      <c r="H1798" s="1"/>
      <c r="I1798" s="12"/>
    </row>
    <row r="1799" spans="1:9" ht="12.75">
      <c r="A1799" s="37">
        <v>1784</v>
      </c>
      <c r="B1799" s="1">
        <f t="shared" si="86"/>
        <v>7</v>
      </c>
      <c r="C1799" s="44" t="e">
        <f t="shared" si="84"/>
        <v>#REF!</v>
      </c>
      <c r="D1799" s="42">
        <f t="shared" si="87"/>
        <v>7</v>
      </c>
      <c r="E1799" s="45" t="e">
        <f t="shared" si="85"/>
        <v>#REF!</v>
      </c>
      <c r="G1799" s="13"/>
      <c r="H1799" s="1"/>
      <c r="I1799" s="12"/>
    </row>
    <row r="1800" spans="1:9" ht="12.75">
      <c r="A1800" s="37">
        <v>1785</v>
      </c>
      <c r="B1800" s="1">
        <f t="shared" si="86"/>
        <v>2</v>
      </c>
      <c r="C1800" s="44" t="e">
        <f t="shared" si="84"/>
        <v>#REF!</v>
      </c>
      <c r="D1800" s="42">
        <f t="shared" si="87"/>
        <v>2</v>
      </c>
      <c r="E1800" s="45" t="e">
        <f t="shared" si="85"/>
        <v>#REF!</v>
      </c>
      <c r="G1800" s="13"/>
      <c r="H1800" s="1"/>
      <c r="I1800" s="12"/>
    </row>
    <row r="1801" spans="1:9" ht="12.75">
      <c r="A1801" s="37">
        <v>1786</v>
      </c>
      <c r="B1801" s="1" t="str">
        <f t="shared" si="86"/>
        <v>KING</v>
      </c>
      <c r="C1801" s="44" t="e">
        <f t="shared" si="84"/>
        <v>#REF!</v>
      </c>
      <c r="D1801" s="42">
        <f t="shared" si="87"/>
        <v>13</v>
      </c>
      <c r="E1801" s="45" t="e">
        <f t="shared" si="85"/>
        <v>#REF!</v>
      </c>
      <c r="G1801" s="13"/>
      <c r="H1801" s="1"/>
      <c r="I1801" s="12"/>
    </row>
    <row r="1802" spans="1:9" ht="12.75">
      <c r="A1802" s="37">
        <v>1787</v>
      </c>
      <c r="B1802" s="1" t="str">
        <f t="shared" si="86"/>
        <v>QUEEN</v>
      </c>
      <c r="C1802" s="44" t="e">
        <f t="shared" si="84"/>
        <v>#REF!</v>
      </c>
      <c r="D1802" s="42">
        <f t="shared" si="87"/>
        <v>12</v>
      </c>
      <c r="E1802" s="45" t="e">
        <f t="shared" si="85"/>
        <v>#REF!</v>
      </c>
      <c r="G1802" s="13"/>
      <c r="H1802" s="1"/>
      <c r="I1802" s="12"/>
    </row>
    <row r="1803" spans="1:9" ht="12.75">
      <c r="A1803" s="37">
        <v>1788</v>
      </c>
      <c r="B1803" s="1">
        <f t="shared" si="86"/>
        <v>9</v>
      </c>
      <c r="C1803" s="44" t="e">
        <f t="shared" si="84"/>
        <v>#REF!</v>
      </c>
      <c r="D1803" s="42">
        <f t="shared" si="87"/>
        <v>9</v>
      </c>
      <c r="E1803" s="45" t="e">
        <f t="shared" si="85"/>
        <v>#REF!</v>
      </c>
      <c r="G1803" s="13"/>
      <c r="H1803" s="1"/>
      <c r="I1803" s="12"/>
    </row>
    <row r="1804" spans="1:9" ht="12.75">
      <c r="A1804" s="37">
        <v>1789</v>
      </c>
      <c r="B1804" s="1">
        <f t="shared" si="86"/>
        <v>6</v>
      </c>
      <c r="C1804" s="44" t="e">
        <f t="shared" si="84"/>
        <v>#REF!</v>
      </c>
      <c r="D1804" s="42">
        <f t="shared" si="87"/>
        <v>6</v>
      </c>
      <c r="E1804" s="45" t="e">
        <f t="shared" si="85"/>
        <v>#REF!</v>
      </c>
      <c r="G1804" s="13"/>
      <c r="H1804" s="1"/>
      <c r="I1804" s="12"/>
    </row>
    <row r="1805" spans="1:9" ht="12.75">
      <c r="A1805" s="37">
        <v>1790</v>
      </c>
      <c r="B1805" s="1" t="str">
        <f t="shared" si="86"/>
        <v>JACK</v>
      </c>
      <c r="C1805" s="44" t="e">
        <f t="shared" si="84"/>
        <v>#REF!</v>
      </c>
      <c r="D1805" s="42">
        <f t="shared" si="87"/>
        <v>11</v>
      </c>
      <c r="E1805" s="45" t="e">
        <f t="shared" si="85"/>
        <v>#REF!</v>
      </c>
      <c r="G1805" s="13"/>
      <c r="H1805" s="1"/>
      <c r="I1805" s="12"/>
    </row>
    <row r="1806" spans="1:9" ht="12.75">
      <c r="A1806" s="37">
        <v>1791</v>
      </c>
      <c r="B1806" s="1">
        <f t="shared" si="86"/>
        <v>5</v>
      </c>
      <c r="C1806" s="44" t="e">
        <f t="shared" si="84"/>
        <v>#REF!</v>
      </c>
      <c r="D1806" s="42">
        <f t="shared" si="87"/>
        <v>5</v>
      </c>
      <c r="E1806" s="45" t="e">
        <f t="shared" si="85"/>
        <v>#REF!</v>
      </c>
      <c r="G1806" s="13"/>
      <c r="H1806" s="1"/>
      <c r="I1806" s="12"/>
    </row>
    <row r="1807" spans="1:9" ht="12.75">
      <c r="A1807" s="37">
        <v>1792</v>
      </c>
      <c r="B1807" s="1">
        <f t="shared" si="86"/>
        <v>6</v>
      </c>
      <c r="C1807" s="44" t="e">
        <f t="shared" si="84"/>
        <v>#REF!</v>
      </c>
      <c r="D1807" s="42">
        <v>6</v>
      </c>
      <c r="E1807" s="45" t="e">
        <f t="shared" si="85"/>
        <v>#REF!</v>
      </c>
      <c r="G1807" s="13"/>
      <c r="H1807" s="1"/>
      <c r="I1807" s="12"/>
    </row>
    <row r="1808" spans="1:9" ht="12.75">
      <c r="A1808" s="37">
        <v>1793</v>
      </c>
      <c r="B1808" s="1">
        <f t="shared" si="86"/>
        <v>4</v>
      </c>
      <c r="C1808" s="44" t="e">
        <f t="shared" si="84"/>
        <v>#REF!</v>
      </c>
      <c r="D1808" s="42">
        <v>4</v>
      </c>
      <c r="E1808" s="45" t="e">
        <f t="shared" si="85"/>
        <v>#REF!</v>
      </c>
      <c r="G1808" s="13"/>
      <c r="H1808" s="1"/>
      <c r="I1808" s="12"/>
    </row>
    <row r="1809" spans="1:9" ht="12.75">
      <c r="A1809" s="37">
        <v>1794</v>
      </c>
      <c r="B1809" s="1">
        <f t="shared" si="86"/>
        <v>5</v>
      </c>
      <c r="C1809" s="44" t="e">
        <f t="shared" si="84"/>
        <v>#REF!</v>
      </c>
      <c r="D1809" s="42">
        <v>5</v>
      </c>
      <c r="E1809" s="45" t="e">
        <f t="shared" si="85"/>
        <v>#REF!</v>
      </c>
      <c r="G1809" s="13"/>
      <c r="H1809" s="1"/>
      <c r="I1809" s="12"/>
    </row>
    <row r="1810" spans="1:9" ht="12.75">
      <c r="A1810" s="37">
        <v>1795</v>
      </c>
      <c r="C1810" s="44" t="e">
        <f t="shared" si="84"/>
        <v>#REF!</v>
      </c>
      <c r="D1810" s="43">
        <v>27</v>
      </c>
      <c r="E1810" s="45" t="e">
        <f t="shared" si="85"/>
        <v>#REF!</v>
      </c>
      <c r="G1810" s="13"/>
      <c r="H1810" s="1"/>
      <c r="I1810" s="12"/>
    </row>
    <row r="1811" spans="1:9" ht="12.75">
      <c r="A1811" s="37">
        <v>1796</v>
      </c>
      <c r="C1811" s="44" t="e">
        <f t="shared" si="84"/>
        <v>#REF!</v>
      </c>
      <c r="D1811" s="43">
        <v>28</v>
      </c>
      <c r="E1811" s="45" t="e">
        <f t="shared" si="85"/>
        <v>#REF!</v>
      </c>
      <c r="G1811" s="13"/>
      <c r="H1811" s="1"/>
      <c r="I1811" s="12"/>
    </row>
    <row r="1812" spans="1:9" ht="12.75">
      <c r="A1812" s="37">
        <v>1797</v>
      </c>
      <c r="C1812" s="44" t="e">
        <f t="shared" si="84"/>
        <v>#REF!</v>
      </c>
      <c r="D1812" s="43">
        <v>29</v>
      </c>
      <c r="E1812" s="45" t="e">
        <f t="shared" si="85"/>
        <v>#REF!</v>
      </c>
      <c r="G1812" s="13"/>
      <c r="H1812" s="1"/>
      <c r="I1812" s="12"/>
    </row>
    <row r="1813" spans="1:9" ht="12.75">
      <c r="A1813" s="37">
        <v>1798</v>
      </c>
      <c r="C1813" s="44" t="e">
        <f t="shared" si="84"/>
        <v>#REF!</v>
      </c>
      <c r="D1813" s="43">
        <v>30</v>
      </c>
      <c r="E1813" s="45" t="e">
        <f t="shared" si="85"/>
        <v>#REF!</v>
      </c>
      <c r="G1813" s="13"/>
      <c r="H1813" s="1"/>
      <c r="I1813" s="12"/>
    </row>
    <row r="1814" spans="1:9" ht="12.75">
      <c r="A1814" s="37">
        <v>1799</v>
      </c>
      <c r="C1814" s="44" t="e">
        <f t="shared" si="84"/>
        <v>#REF!</v>
      </c>
      <c r="D1814" s="43">
        <v>31</v>
      </c>
      <c r="E1814" s="45" t="e">
        <f t="shared" si="85"/>
        <v>#REF!</v>
      </c>
      <c r="G1814" s="13"/>
      <c r="H1814" s="1"/>
      <c r="I1814" s="12"/>
    </row>
    <row r="1815" spans="1:9" ht="12.75">
      <c r="A1815" s="37">
        <v>1800</v>
      </c>
      <c r="C1815" s="44" t="e">
        <f t="shared" si="84"/>
        <v>#REF!</v>
      </c>
      <c r="D1815" s="43">
        <v>32</v>
      </c>
      <c r="E1815" s="45" t="e">
        <f t="shared" si="85"/>
        <v>#REF!</v>
      </c>
      <c r="G1815" s="13"/>
      <c r="H1815" s="1"/>
      <c r="I1815" s="12"/>
    </row>
    <row r="1816" spans="1:9" ht="12.75">
      <c r="A1816" s="37">
        <v>1801</v>
      </c>
      <c r="C1816" s="44" t="e">
        <f t="shared" si="84"/>
        <v>#REF!</v>
      </c>
      <c r="D1816" s="43">
        <v>33</v>
      </c>
      <c r="E1816" s="45" t="e">
        <f t="shared" si="85"/>
        <v>#REF!</v>
      </c>
      <c r="G1816" s="13"/>
      <c r="H1816" s="1"/>
      <c r="I1816" s="12"/>
    </row>
    <row r="1817" spans="1:9" ht="12.75">
      <c r="A1817" s="37">
        <v>1802</v>
      </c>
      <c r="C1817" s="44" t="e">
        <f t="shared" si="84"/>
        <v>#REF!</v>
      </c>
      <c r="D1817" s="43">
        <v>34</v>
      </c>
      <c r="E1817" s="45" t="e">
        <f t="shared" si="85"/>
        <v>#REF!</v>
      </c>
      <c r="G1817" s="13"/>
      <c r="H1817" s="1"/>
      <c r="I1817" s="12"/>
    </row>
    <row r="1818" spans="1:9" ht="12.75">
      <c r="A1818" s="37">
        <v>1803</v>
      </c>
      <c r="C1818" s="44" t="e">
        <f t="shared" si="84"/>
        <v>#REF!</v>
      </c>
      <c r="D1818" s="43">
        <v>35</v>
      </c>
      <c r="E1818" s="45" t="e">
        <f t="shared" si="85"/>
        <v>#REF!</v>
      </c>
      <c r="G1818" s="13"/>
      <c r="H1818" s="1"/>
      <c r="I1818" s="12"/>
    </row>
    <row r="1819" spans="1:9" ht="12.75">
      <c r="A1819" s="37">
        <v>1804</v>
      </c>
      <c r="C1819" s="44" t="e">
        <f t="shared" si="84"/>
        <v>#REF!</v>
      </c>
      <c r="D1819" s="43">
        <v>36</v>
      </c>
      <c r="E1819" s="45" t="e">
        <f t="shared" si="85"/>
        <v>#REF!</v>
      </c>
      <c r="G1819" s="13"/>
      <c r="H1819" s="1"/>
      <c r="I1819" s="12"/>
    </row>
    <row r="1820" spans="1:9" ht="12.75">
      <c r="A1820" s="37">
        <v>1805</v>
      </c>
      <c r="C1820" s="44" t="e">
        <f t="shared" si="84"/>
        <v>#REF!</v>
      </c>
      <c r="D1820" s="43">
        <v>37</v>
      </c>
      <c r="E1820" s="45" t="e">
        <f t="shared" si="85"/>
        <v>#REF!</v>
      </c>
      <c r="G1820" s="13"/>
      <c r="H1820" s="1"/>
      <c r="I1820" s="12"/>
    </row>
    <row r="1821" spans="1:9" ht="12.75">
      <c r="A1821" s="37">
        <v>1806</v>
      </c>
      <c r="C1821" s="44" t="e">
        <f t="shared" si="84"/>
        <v>#REF!</v>
      </c>
      <c r="D1821" s="43">
        <v>38</v>
      </c>
      <c r="E1821" s="45" t="e">
        <f t="shared" si="85"/>
        <v>#REF!</v>
      </c>
      <c r="G1821" s="13"/>
      <c r="H1821" s="1"/>
      <c r="I1821" s="12"/>
    </row>
    <row r="1822" spans="1:9" ht="12.75">
      <c r="A1822" s="37">
        <v>1807</v>
      </c>
      <c r="C1822" s="44" t="e">
        <f t="shared" si="84"/>
        <v>#REF!</v>
      </c>
      <c r="D1822" s="43">
        <v>39</v>
      </c>
      <c r="E1822" s="45" t="e">
        <f t="shared" si="85"/>
        <v>#REF!</v>
      </c>
      <c r="G1822" s="13"/>
      <c r="H1822" s="1"/>
      <c r="I1822" s="12"/>
    </row>
    <row r="1823" spans="1:9" ht="12.75">
      <c r="A1823" s="37">
        <v>1808</v>
      </c>
      <c r="C1823" s="44" t="e">
        <f t="shared" si="84"/>
        <v>#REF!</v>
      </c>
      <c r="D1823" s="43">
        <v>40</v>
      </c>
      <c r="E1823" s="45" t="e">
        <f t="shared" si="85"/>
        <v>#REF!</v>
      </c>
      <c r="G1823" s="13"/>
      <c r="H1823" s="1"/>
      <c r="I1823" s="12"/>
    </row>
    <row r="1824" spans="1:9" ht="12.75">
      <c r="A1824" s="37">
        <v>1809</v>
      </c>
      <c r="C1824" s="44" t="e">
        <f t="shared" si="84"/>
        <v>#REF!</v>
      </c>
      <c r="D1824" s="43">
        <v>41</v>
      </c>
      <c r="E1824" s="45" t="e">
        <f t="shared" si="85"/>
        <v>#REF!</v>
      </c>
      <c r="G1824" s="13"/>
      <c r="H1824" s="1"/>
      <c r="I1824" s="12"/>
    </row>
    <row r="1825" spans="1:9" ht="12.75">
      <c r="A1825" s="37">
        <v>1810</v>
      </c>
      <c r="C1825" s="44" t="e">
        <f aca="true" t="shared" si="88" ref="C1825:C1888">IF($A$14=13,$C$16,$C$18)</f>
        <v>#REF!</v>
      </c>
      <c r="D1825" s="43">
        <v>42</v>
      </c>
      <c r="E1825" s="45" t="e">
        <f aca="true" t="shared" si="89" ref="E1825:E1888">IF($A$14=13,4,2)</f>
        <v>#REF!</v>
      </c>
      <c r="G1825" s="13"/>
      <c r="H1825" s="1"/>
      <c r="I1825" s="12"/>
    </row>
    <row r="1826" spans="1:9" ht="12.75">
      <c r="A1826" s="37">
        <v>1811</v>
      </c>
      <c r="C1826" s="44" t="e">
        <f t="shared" si="88"/>
        <v>#REF!</v>
      </c>
      <c r="D1826" s="43">
        <v>43</v>
      </c>
      <c r="E1826" s="45" t="e">
        <f t="shared" si="89"/>
        <v>#REF!</v>
      </c>
      <c r="G1826" s="13"/>
      <c r="H1826" s="1"/>
      <c r="I1826" s="12"/>
    </row>
    <row r="1827" spans="1:9" ht="12.75">
      <c r="A1827" s="37">
        <v>1812</v>
      </c>
      <c r="C1827" s="44" t="e">
        <f t="shared" si="88"/>
        <v>#REF!</v>
      </c>
      <c r="D1827" s="43">
        <v>44</v>
      </c>
      <c r="E1827" s="45" t="e">
        <f t="shared" si="89"/>
        <v>#REF!</v>
      </c>
      <c r="G1827" s="13"/>
      <c r="H1827" s="1"/>
      <c r="I1827" s="12"/>
    </row>
    <row r="1828" spans="1:9" ht="12.75">
      <c r="A1828" s="37">
        <v>1813</v>
      </c>
      <c r="C1828" s="44" t="e">
        <f t="shared" si="88"/>
        <v>#REF!</v>
      </c>
      <c r="D1828" s="43">
        <v>45</v>
      </c>
      <c r="E1828" s="45" t="e">
        <f t="shared" si="89"/>
        <v>#REF!</v>
      </c>
      <c r="G1828" s="13"/>
      <c r="H1828" s="1"/>
      <c r="I1828" s="12"/>
    </row>
    <row r="1829" spans="1:9" ht="12.75">
      <c r="A1829" s="37">
        <v>1814</v>
      </c>
      <c r="C1829" s="44" t="e">
        <f t="shared" si="88"/>
        <v>#REF!</v>
      </c>
      <c r="D1829" s="43">
        <v>46</v>
      </c>
      <c r="E1829" s="45" t="e">
        <f t="shared" si="89"/>
        <v>#REF!</v>
      </c>
      <c r="G1829" s="13"/>
      <c r="H1829" s="1"/>
      <c r="I1829" s="12"/>
    </row>
    <row r="1830" spans="1:9" ht="12.75">
      <c r="A1830" s="37">
        <v>1815</v>
      </c>
      <c r="C1830" s="44" t="e">
        <f t="shared" si="88"/>
        <v>#REF!</v>
      </c>
      <c r="D1830" s="43">
        <v>47</v>
      </c>
      <c r="E1830" s="45" t="e">
        <f t="shared" si="89"/>
        <v>#REF!</v>
      </c>
      <c r="G1830" s="13"/>
      <c r="H1830" s="1"/>
      <c r="I1830" s="12"/>
    </row>
    <row r="1831" spans="1:9" ht="12.75">
      <c r="A1831" s="37">
        <v>1816</v>
      </c>
      <c r="C1831" s="44" t="e">
        <f t="shared" si="88"/>
        <v>#REF!</v>
      </c>
      <c r="D1831" s="43">
        <v>48</v>
      </c>
      <c r="E1831" s="45" t="e">
        <f t="shared" si="89"/>
        <v>#REF!</v>
      </c>
      <c r="G1831" s="13"/>
      <c r="H1831" s="1"/>
      <c r="I1831" s="12"/>
    </row>
    <row r="1832" spans="1:9" ht="12.75">
      <c r="A1832" s="37">
        <v>1817</v>
      </c>
      <c r="C1832" s="44" t="e">
        <f t="shared" si="88"/>
        <v>#REF!</v>
      </c>
      <c r="D1832" s="43">
        <v>49</v>
      </c>
      <c r="E1832" s="45" t="e">
        <f t="shared" si="89"/>
        <v>#REF!</v>
      </c>
      <c r="G1832" s="13"/>
      <c r="H1832" s="1"/>
      <c r="I1832" s="12"/>
    </row>
    <row r="1833" spans="1:9" ht="12.75">
      <c r="A1833" s="37">
        <v>1818</v>
      </c>
      <c r="C1833" s="44" t="e">
        <f t="shared" si="88"/>
        <v>#REF!</v>
      </c>
      <c r="D1833" s="43">
        <v>50</v>
      </c>
      <c r="E1833" s="45" t="e">
        <f t="shared" si="89"/>
        <v>#REF!</v>
      </c>
      <c r="G1833" s="13"/>
      <c r="H1833" s="1"/>
      <c r="I1833" s="12"/>
    </row>
    <row r="1834" spans="1:9" ht="12.75">
      <c r="A1834" s="37">
        <v>1819</v>
      </c>
      <c r="C1834" s="44" t="e">
        <f t="shared" si="88"/>
        <v>#REF!</v>
      </c>
      <c r="D1834" s="43">
        <v>51</v>
      </c>
      <c r="E1834" s="45" t="e">
        <f t="shared" si="89"/>
        <v>#REF!</v>
      </c>
      <c r="G1834" s="13"/>
      <c r="H1834" s="1"/>
      <c r="I1834" s="12"/>
    </row>
    <row r="1835" spans="1:9" ht="12.75">
      <c r="A1835" s="37">
        <v>1820</v>
      </c>
      <c r="C1835" s="44" t="e">
        <f t="shared" si="88"/>
        <v>#REF!</v>
      </c>
      <c r="D1835" s="43">
        <v>52</v>
      </c>
      <c r="E1835" s="45" t="e">
        <f t="shared" si="89"/>
        <v>#REF!</v>
      </c>
      <c r="G1835" s="13"/>
      <c r="H1835" s="1"/>
      <c r="I1835" s="12"/>
    </row>
    <row r="1836" spans="1:9" ht="12.75">
      <c r="A1836" s="37">
        <v>1821</v>
      </c>
      <c r="B1836">
        <f>IF(D1836=13,"KING",IF(D1836=12,"QUEEN",IF(D1836=11,"JACK",IF(D1836=1,"ACE",D1836))))</f>
        <v>3</v>
      </c>
      <c r="C1836" s="44" t="e">
        <f t="shared" si="88"/>
        <v>#REF!</v>
      </c>
      <c r="D1836" s="41">
        <v>3</v>
      </c>
      <c r="E1836" s="45" t="e">
        <f t="shared" si="89"/>
        <v>#REF!</v>
      </c>
      <c r="G1836" s="13"/>
      <c r="H1836" s="1"/>
      <c r="I1836" s="12"/>
    </row>
    <row r="1837" spans="1:9" ht="12.75">
      <c r="A1837" s="37">
        <v>1822</v>
      </c>
      <c r="B1837">
        <f aca="true" t="shared" si="90" ref="B1837:B1861">IF(D1837=13,"KING",IF(D1837=12,"QUEEN",IF(D1837=11,"JACK",IF(D1837=1,"ACE",D1837))))</f>
        <v>6</v>
      </c>
      <c r="C1837" s="44" t="e">
        <f t="shared" si="88"/>
        <v>#REF!</v>
      </c>
      <c r="D1837" s="41">
        <v>6</v>
      </c>
      <c r="E1837" s="45" t="e">
        <f t="shared" si="89"/>
        <v>#REF!</v>
      </c>
      <c r="G1837" s="13"/>
      <c r="H1837" s="1"/>
      <c r="I1837" s="12"/>
    </row>
    <row r="1838" spans="1:9" ht="12.75">
      <c r="A1838" s="37">
        <v>1823</v>
      </c>
      <c r="B1838">
        <f t="shared" si="90"/>
        <v>10</v>
      </c>
      <c r="C1838" s="44" t="e">
        <f t="shared" si="88"/>
        <v>#REF!</v>
      </c>
      <c r="D1838" s="41">
        <v>10</v>
      </c>
      <c r="E1838" s="45" t="e">
        <f t="shared" si="89"/>
        <v>#REF!</v>
      </c>
      <c r="G1838" s="13"/>
      <c r="H1838" s="1"/>
      <c r="I1838" s="12"/>
    </row>
    <row r="1839" spans="1:9" ht="12.75">
      <c r="A1839" s="37">
        <v>1824</v>
      </c>
      <c r="B1839">
        <f t="shared" si="90"/>
        <v>5</v>
      </c>
      <c r="C1839" s="44" t="e">
        <f t="shared" si="88"/>
        <v>#REF!</v>
      </c>
      <c r="D1839" s="41">
        <v>5</v>
      </c>
      <c r="E1839" s="45" t="e">
        <f t="shared" si="89"/>
        <v>#REF!</v>
      </c>
      <c r="G1839" s="13"/>
      <c r="H1839" s="1"/>
      <c r="I1839" s="12"/>
    </row>
    <row r="1840" spans="1:9" ht="12.75">
      <c r="A1840" s="37">
        <v>1825</v>
      </c>
      <c r="B1840">
        <f t="shared" si="90"/>
        <v>9</v>
      </c>
      <c r="C1840" s="44" t="e">
        <f t="shared" si="88"/>
        <v>#REF!</v>
      </c>
      <c r="D1840" s="41">
        <v>9</v>
      </c>
      <c r="E1840" s="45" t="e">
        <f t="shared" si="89"/>
        <v>#REF!</v>
      </c>
      <c r="G1840" s="13"/>
      <c r="H1840" s="1"/>
      <c r="I1840" s="12"/>
    </row>
    <row r="1841" spans="1:9" ht="12.75">
      <c r="A1841" s="37">
        <v>1826</v>
      </c>
      <c r="B1841" t="str">
        <f t="shared" si="90"/>
        <v>ACE</v>
      </c>
      <c r="C1841" s="44" t="e">
        <f t="shared" si="88"/>
        <v>#REF!</v>
      </c>
      <c r="D1841" s="41">
        <v>1</v>
      </c>
      <c r="E1841" s="45" t="e">
        <f t="shared" si="89"/>
        <v>#REF!</v>
      </c>
      <c r="G1841" s="13"/>
      <c r="H1841" s="1"/>
      <c r="I1841" s="12"/>
    </row>
    <row r="1842" spans="1:9" ht="12.75">
      <c r="A1842" s="37">
        <v>1827</v>
      </c>
      <c r="B1842" t="str">
        <f t="shared" si="90"/>
        <v>JACK</v>
      </c>
      <c r="C1842" s="44" t="e">
        <f t="shared" si="88"/>
        <v>#REF!</v>
      </c>
      <c r="D1842" s="41">
        <v>11</v>
      </c>
      <c r="E1842" s="45" t="e">
        <f t="shared" si="89"/>
        <v>#REF!</v>
      </c>
      <c r="G1842" s="13"/>
      <c r="H1842" s="1"/>
      <c r="I1842" s="12"/>
    </row>
    <row r="1843" spans="1:9" ht="12.75">
      <c r="A1843" s="37">
        <v>1828</v>
      </c>
      <c r="B1843">
        <f t="shared" si="90"/>
        <v>8</v>
      </c>
      <c r="C1843" s="44" t="e">
        <f t="shared" si="88"/>
        <v>#REF!</v>
      </c>
      <c r="D1843" s="41">
        <v>8</v>
      </c>
      <c r="E1843" s="45" t="e">
        <f t="shared" si="89"/>
        <v>#REF!</v>
      </c>
      <c r="G1843" s="13"/>
      <c r="H1843" s="1"/>
      <c r="I1843" s="12"/>
    </row>
    <row r="1844" spans="1:9" ht="12.75">
      <c r="A1844" s="37">
        <v>1829</v>
      </c>
      <c r="B1844" t="str">
        <f t="shared" si="90"/>
        <v>KING</v>
      </c>
      <c r="C1844" s="44" t="e">
        <f t="shared" si="88"/>
        <v>#REF!</v>
      </c>
      <c r="D1844" s="41">
        <v>13</v>
      </c>
      <c r="E1844" s="45" t="e">
        <f t="shared" si="89"/>
        <v>#REF!</v>
      </c>
      <c r="G1844" s="13"/>
      <c r="H1844" s="1"/>
      <c r="I1844" s="12"/>
    </row>
    <row r="1845" spans="1:9" ht="12.75">
      <c r="A1845" s="37">
        <v>1830</v>
      </c>
      <c r="B1845">
        <f t="shared" si="90"/>
        <v>4</v>
      </c>
      <c r="C1845" s="44" t="e">
        <f t="shared" si="88"/>
        <v>#REF!</v>
      </c>
      <c r="D1845" s="41">
        <v>4</v>
      </c>
      <c r="E1845" s="45" t="e">
        <f t="shared" si="89"/>
        <v>#REF!</v>
      </c>
      <c r="G1845" s="13"/>
      <c r="H1845" s="1"/>
      <c r="I1845" s="12"/>
    </row>
    <row r="1846" spans="1:9" ht="12.75">
      <c r="A1846" s="37">
        <v>1831</v>
      </c>
      <c r="B1846" t="str">
        <f t="shared" si="90"/>
        <v>QUEEN</v>
      </c>
      <c r="C1846" s="44" t="e">
        <f t="shared" si="88"/>
        <v>#REF!</v>
      </c>
      <c r="D1846" s="41">
        <v>12</v>
      </c>
      <c r="E1846" s="45" t="e">
        <f t="shared" si="89"/>
        <v>#REF!</v>
      </c>
      <c r="G1846" s="13"/>
      <c r="H1846" s="1"/>
      <c r="I1846" s="12"/>
    </row>
    <row r="1847" spans="1:9" ht="12.75">
      <c r="A1847" s="37">
        <v>1832</v>
      </c>
      <c r="B1847">
        <f t="shared" si="90"/>
        <v>7</v>
      </c>
      <c r="C1847" s="44" t="e">
        <f t="shared" si="88"/>
        <v>#REF!</v>
      </c>
      <c r="D1847" s="41">
        <v>7</v>
      </c>
      <c r="E1847" s="45" t="e">
        <f t="shared" si="89"/>
        <v>#REF!</v>
      </c>
      <c r="G1847" s="13"/>
      <c r="H1847" s="1"/>
      <c r="I1847" s="12"/>
    </row>
    <row r="1848" spans="1:9" ht="12.75">
      <c r="A1848" s="37">
        <v>1833</v>
      </c>
      <c r="B1848">
        <f t="shared" si="90"/>
        <v>2</v>
      </c>
      <c r="C1848" s="44" t="e">
        <f t="shared" si="88"/>
        <v>#REF!</v>
      </c>
      <c r="D1848" s="41">
        <v>2</v>
      </c>
      <c r="E1848" s="45" t="e">
        <f t="shared" si="89"/>
        <v>#REF!</v>
      </c>
      <c r="G1848" s="13"/>
      <c r="H1848" s="1"/>
      <c r="I1848" s="12"/>
    </row>
    <row r="1849" spans="1:9" ht="12.75">
      <c r="A1849" s="37">
        <v>1834</v>
      </c>
      <c r="B1849" s="1">
        <f t="shared" si="90"/>
        <v>3</v>
      </c>
      <c r="C1849" s="44" t="e">
        <f t="shared" si="88"/>
        <v>#REF!</v>
      </c>
      <c r="D1849" s="42">
        <f aca="true" t="shared" si="91" ref="D1849:D1858">D1836</f>
        <v>3</v>
      </c>
      <c r="E1849" s="45" t="e">
        <f t="shared" si="89"/>
        <v>#REF!</v>
      </c>
      <c r="G1849" s="13"/>
      <c r="H1849" s="1"/>
      <c r="I1849" s="12"/>
    </row>
    <row r="1850" spans="1:9" ht="12.75">
      <c r="A1850" s="37">
        <v>1835</v>
      </c>
      <c r="B1850" s="1">
        <f t="shared" si="90"/>
        <v>6</v>
      </c>
      <c r="C1850" s="44" t="e">
        <f t="shared" si="88"/>
        <v>#REF!</v>
      </c>
      <c r="D1850" s="42">
        <f t="shared" si="91"/>
        <v>6</v>
      </c>
      <c r="E1850" s="45" t="e">
        <f t="shared" si="89"/>
        <v>#REF!</v>
      </c>
      <c r="G1850" s="13"/>
      <c r="H1850" s="1"/>
      <c r="I1850" s="12"/>
    </row>
    <row r="1851" spans="1:9" ht="12.75">
      <c r="A1851" s="37">
        <v>1836</v>
      </c>
      <c r="B1851" s="1">
        <f t="shared" si="90"/>
        <v>10</v>
      </c>
      <c r="C1851" s="44" t="e">
        <f t="shared" si="88"/>
        <v>#REF!</v>
      </c>
      <c r="D1851" s="42">
        <f t="shared" si="91"/>
        <v>10</v>
      </c>
      <c r="E1851" s="45" t="e">
        <f t="shared" si="89"/>
        <v>#REF!</v>
      </c>
      <c r="G1851" s="13"/>
      <c r="H1851" s="1"/>
      <c r="I1851" s="12"/>
    </row>
    <row r="1852" spans="1:9" ht="12.75">
      <c r="A1852" s="37">
        <v>1837</v>
      </c>
      <c r="B1852" s="1">
        <f t="shared" si="90"/>
        <v>5</v>
      </c>
      <c r="C1852" s="44" t="e">
        <f t="shared" si="88"/>
        <v>#REF!</v>
      </c>
      <c r="D1852" s="42">
        <f t="shared" si="91"/>
        <v>5</v>
      </c>
      <c r="E1852" s="45" t="e">
        <f t="shared" si="89"/>
        <v>#REF!</v>
      </c>
      <c r="G1852" s="13"/>
      <c r="H1852" s="1"/>
      <c r="I1852" s="12"/>
    </row>
    <row r="1853" spans="1:9" ht="12.75">
      <c r="A1853" s="37">
        <v>1838</v>
      </c>
      <c r="B1853" s="1">
        <f t="shared" si="90"/>
        <v>9</v>
      </c>
      <c r="C1853" s="44" t="e">
        <f t="shared" si="88"/>
        <v>#REF!</v>
      </c>
      <c r="D1853" s="42">
        <f t="shared" si="91"/>
        <v>9</v>
      </c>
      <c r="E1853" s="45" t="e">
        <f t="shared" si="89"/>
        <v>#REF!</v>
      </c>
      <c r="G1853" s="13"/>
      <c r="H1853" s="1"/>
      <c r="I1853" s="12"/>
    </row>
    <row r="1854" spans="1:9" ht="12.75">
      <c r="A1854" s="37">
        <v>1839</v>
      </c>
      <c r="B1854" s="1" t="str">
        <f t="shared" si="90"/>
        <v>ACE</v>
      </c>
      <c r="C1854" s="44" t="e">
        <f t="shared" si="88"/>
        <v>#REF!</v>
      </c>
      <c r="D1854" s="42">
        <f t="shared" si="91"/>
        <v>1</v>
      </c>
      <c r="E1854" s="45" t="e">
        <f t="shared" si="89"/>
        <v>#REF!</v>
      </c>
      <c r="G1854" s="13"/>
      <c r="H1854" s="1"/>
      <c r="I1854" s="12"/>
    </row>
    <row r="1855" spans="1:9" ht="12.75">
      <c r="A1855" s="37">
        <v>1840</v>
      </c>
      <c r="B1855" s="1" t="str">
        <f t="shared" si="90"/>
        <v>JACK</v>
      </c>
      <c r="C1855" s="44" t="e">
        <f t="shared" si="88"/>
        <v>#REF!</v>
      </c>
      <c r="D1855" s="42">
        <f t="shared" si="91"/>
        <v>11</v>
      </c>
      <c r="E1855" s="45" t="e">
        <f t="shared" si="89"/>
        <v>#REF!</v>
      </c>
      <c r="G1855" s="13"/>
      <c r="H1855" s="1"/>
      <c r="I1855" s="12"/>
    </row>
    <row r="1856" spans="1:9" ht="12.75">
      <c r="A1856" s="37">
        <v>1841</v>
      </c>
      <c r="B1856" s="1">
        <f t="shared" si="90"/>
        <v>8</v>
      </c>
      <c r="C1856" s="44" t="e">
        <f t="shared" si="88"/>
        <v>#REF!</v>
      </c>
      <c r="D1856" s="42">
        <f t="shared" si="91"/>
        <v>8</v>
      </c>
      <c r="E1856" s="45" t="e">
        <f t="shared" si="89"/>
        <v>#REF!</v>
      </c>
      <c r="G1856" s="13"/>
      <c r="H1856" s="1"/>
      <c r="I1856" s="12"/>
    </row>
    <row r="1857" spans="1:9" ht="12.75">
      <c r="A1857" s="37">
        <v>1842</v>
      </c>
      <c r="B1857" s="1" t="str">
        <f t="shared" si="90"/>
        <v>KING</v>
      </c>
      <c r="C1857" s="44" t="e">
        <f t="shared" si="88"/>
        <v>#REF!</v>
      </c>
      <c r="D1857" s="42">
        <f t="shared" si="91"/>
        <v>13</v>
      </c>
      <c r="E1857" s="45" t="e">
        <f t="shared" si="89"/>
        <v>#REF!</v>
      </c>
      <c r="G1857" s="13"/>
      <c r="H1857" s="1"/>
      <c r="I1857" s="12"/>
    </row>
    <row r="1858" spans="1:9" ht="12.75">
      <c r="A1858" s="37">
        <v>1843</v>
      </c>
      <c r="B1858" s="1">
        <f t="shared" si="90"/>
        <v>4</v>
      </c>
      <c r="C1858" s="44" t="e">
        <f t="shared" si="88"/>
        <v>#REF!</v>
      </c>
      <c r="D1858" s="42">
        <f t="shared" si="91"/>
        <v>4</v>
      </c>
      <c r="E1858" s="45" t="e">
        <f t="shared" si="89"/>
        <v>#REF!</v>
      </c>
      <c r="G1858" s="13"/>
      <c r="H1858" s="1"/>
      <c r="I1858" s="12"/>
    </row>
    <row r="1859" spans="1:9" ht="12.75">
      <c r="A1859" s="37">
        <v>1844</v>
      </c>
      <c r="B1859" s="1">
        <f t="shared" si="90"/>
        <v>6</v>
      </c>
      <c r="C1859" s="44" t="e">
        <f t="shared" si="88"/>
        <v>#REF!</v>
      </c>
      <c r="D1859" s="42">
        <v>6</v>
      </c>
      <c r="E1859" s="45" t="e">
        <f t="shared" si="89"/>
        <v>#REF!</v>
      </c>
      <c r="G1859" s="13"/>
      <c r="H1859" s="1"/>
      <c r="I1859" s="12"/>
    </row>
    <row r="1860" spans="1:9" ht="12.75">
      <c r="A1860" s="37">
        <v>1845</v>
      </c>
      <c r="B1860" s="1">
        <f t="shared" si="90"/>
        <v>4</v>
      </c>
      <c r="C1860" s="44" t="e">
        <f t="shared" si="88"/>
        <v>#REF!</v>
      </c>
      <c r="D1860" s="42">
        <v>4</v>
      </c>
      <c r="E1860" s="45" t="e">
        <f t="shared" si="89"/>
        <v>#REF!</v>
      </c>
      <c r="G1860" s="13"/>
      <c r="H1860" s="1"/>
      <c r="I1860" s="12"/>
    </row>
    <row r="1861" spans="1:9" ht="12.75">
      <c r="A1861" s="37">
        <v>1846</v>
      </c>
      <c r="B1861" s="1">
        <f t="shared" si="90"/>
        <v>5</v>
      </c>
      <c r="C1861" s="44" t="e">
        <f t="shared" si="88"/>
        <v>#REF!</v>
      </c>
      <c r="D1861" s="42">
        <v>5</v>
      </c>
      <c r="E1861" s="45" t="e">
        <f t="shared" si="89"/>
        <v>#REF!</v>
      </c>
      <c r="G1861" s="13"/>
      <c r="H1861" s="1"/>
      <c r="I1861" s="12"/>
    </row>
    <row r="1862" spans="1:9" ht="12.75">
      <c r="A1862" s="37">
        <v>1847</v>
      </c>
      <c r="C1862" s="44" t="e">
        <f t="shared" si="88"/>
        <v>#REF!</v>
      </c>
      <c r="D1862" s="43">
        <v>27</v>
      </c>
      <c r="E1862" s="45" t="e">
        <f t="shared" si="89"/>
        <v>#REF!</v>
      </c>
      <c r="G1862" s="13"/>
      <c r="H1862" s="1"/>
      <c r="I1862" s="12"/>
    </row>
    <row r="1863" spans="1:9" ht="12.75">
      <c r="A1863" s="37">
        <v>1848</v>
      </c>
      <c r="C1863" s="44" t="e">
        <f t="shared" si="88"/>
        <v>#REF!</v>
      </c>
      <c r="D1863" s="43">
        <v>28</v>
      </c>
      <c r="E1863" s="45" t="e">
        <f t="shared" si="89"/>
        <v>#REF!</v>
      </c>
      <c r="G1863" s="13"/>
      <c r="H1863" s="1"/>
      <c r="I1863" s="12"/>
    </row>
    <row r="1864" spans="1:9" ht="12.75">
      <c r="A1864" s="37">
        <v>1849</v>
      </c>
      <c r="C1864" s="44" t="e">
        <f t="shared" si="88"/>
        <v>#REF!</v>
      </c>
      <c r="D1864" s="43">
        <v>29</v>
      </c>
      <c r="E1864" s="45" t="e">
        <f t="shared" si="89"/>
        <v>#REF!</v>
      </c>
      <c r="G1864" s="13"/>
      <c r="H1864" s="1"/>
      <c r="I1864" s="12"/>
    </row>
    <row r="1865" spans="1:9" ht="12.75">
      <c r="A1865" s="37">
        <v>1850</v>
      </c>
      <c r="C1865" s="44" t="e">
        <f t="shared" si="88"/>
        <v>#REF!</v>
      </c>
      <c r="D1865" s="43">
        <v>30</v>
      </c>
      <c r="E1865" s="45" t="e">
        <f t="shared" si="89"/>
        <v>#REF!</v>
      </c>
      <c r="G1865" s="13"/>
      <c r="H1865" s="1"/>
      <c r="I1865" s="12"/>
    </row>
    <row r="1866" spans="1:9" ht="12.75">
      <c r="A1866" s="37">
        <v>1851</v>
      </c>
      <c r="C1866" s="44" t="e">
        <f t="shared" si="88"/>
        <v>#REF!</v>
      </c>
      <c r="D1866" s="43">
        <v>31</v>
      </c>
      <c r="E1866" s="45" t="e">
        <f t="shared" si="89"/>
        <v>#REF!</v>
      </c>
      <c r="G1866" s="13"/>
      <c r="H1866" s="1"/>
      <c r="I1866" s="12"/>
    </row>
    <row r="1867" spans="1:9" ht="12.75">
      <c r="A1867" s="37">
        <v>1852</v>
      </c>
      <c r="C1867" s="44" t="e">
        <f t="shared" si="88"/>
        <v>#REF!</v>
      </c>
      <c r="D1867" s="43">
        <v>32</v>
      </c>
      <c r="E1867" s="45" t="e">
        <f t="shared" si="89"/>
        <v>#REF!</v>
      </c>
      <c r="G1867" s="13"/>
      <c r="H1867" s="1"/>
      <c r="I1867" s="12"/>
    </row>
    <row r="1868" spans="1:9" ht="12.75">
      <c r="A1868" s="37">
        <v>1853</v>
      </c>
      <c r="C1868" s="44" t="e">
        <f t="shared" si="88"/>
        <v>#REF!</v>
      </c>
      <c r="D1868" s="43">
        <v>33</v>
      </c>
      <c r="E1868" s="45" t="e">
        <f t="shared" si="89"/>
        <v>#REF!</v>
      </c>
      <c r="G1868" s="13"/>
      <c r="H1868" s="1"/>
      <c r="I1868" s="12"/>
    </row>
    <row r="1869" spans="1:9" ht="12.75">
      <c r="A1869" s="37">
        <v>1854</v>
      </c>
      <c r="C1869" s="44" t="e">
        <f t="shared" si="88"/>
        <v>#REF!</v>
      </c>
      <c r="D1869" s="43">
        <v>34</v>
      </c>
      <c r="E1869" s="45" t="e">
        <f t="shared" si="89"/>
        <v>#REF!</v>
      </c>
      <c r="G1869" s="13"/>
      <c r="H1869" s="1"/>
      <c r="I1869" s="12"/>
    </row>
    <row r="1870" spans="1:9" ht="12.75">
      <c r="A1870" s="37">
        <v>1855</v>
      </c>
      <c r="C1870" s="44" t="e">
        <f t="shared" si="88"/>
        <v>#REF!</v>
      </c>
      <c r="D1870" s="43">
        <v>35</v>
      </c>
      <c r="E1870" s="45" t="e">
        <f t="shared" si="89"/>
        <v>#REF!</v>
      </c>
      <c r="G1870" s="13"/>
      <c r="H1870" s="1"/>
      <c r="I1870" s="12"/>
    </row>
    <row r="1871" spans="1:9" ht="12.75">
      <c r="A1871" s="37">
        <v>1856</v>
      </c>
      <c r="C1871" s="44" t="e">
        <f t="shared" si="88"/>
        <v>#REF!</v>
      </c>
      <c r="D1871" s="43">
        <v>36</v>
      </c>
      <c r="E1871" s="45" t="e">
        <f t="shared" si="89"/>
        <v>#REF!</v>
      </c>
      <c r="G1871" s="13"/>
      <c r="H1871" s="1"/>
      <c r="I1871" s="12"/>
    </row>
    <row r="1872" spans="1:9" ht="12.75">
      <c r="A1872" s="37">
        <v>1857</v>
      </c>
      <c r="C1872" s="44" t="e">
        <f t="shared" si="88"/>
        <v>#REF!</v>
      </c>
      <c r="D1872" s="43">
        <v>37</v>
      </c>
      <c r="E1872" s="45" t="e">
        <f t="shared" si="89"/>
        <v>#REF!</v>
      </c>
      <c r="G1872" s="13"/>
      <c r="H1872" s="1"/>
      <c r="I1872" s="12"/>
    </row>
    <row r="1873" spans="1:9" ht="12.75">
      <c r="A1873" s="37">
        <v>1858</v>
      </c>
      <c r="C1873" s="44" t="e">
        <f t="shared" si="88"/>
        <v>#REF!</v>
      </c>
      <c r="D1873" s="43">
        <v>38</v>
      </c>
      <c r="E1873" s="45" t="e">
        <f t="shared" si="89"/>
        <v>#REF!</v>
      </c>
      <c r="G1873" s="13"/>
      <c r="H1873" s="1"/>
      <c r="I1873" s="12"/>
    </row>
    <row r="1874" spans="1:9" ht="12.75">
      <c r="A1874" s="37">
        <v>1859</v>
      </c>
      <c r="C1874" s="44" t="e">
        <f t="shared" si="88"/>
        <v>#REF!</v>
      </c>
      <c r="D1874" s="43">
        <v>39</v>
      </c>
      <c r="E1874" s="45" t="e">
        <f t="shared" si="89"/>
        <v>#REF!</v>
      </c>
      <c r="G1874" s="13"/>
      <c r="H1874" s="1"/>
      <c r="I1874" s="12"/>
    </row>
    <row r="1875" spans="1:9" ht="12.75">
      <c r="A1875" s="37">
        <v>1860</v>
      </c>
      <c r="C1875" s="44" t="e">
        <f t="shared" si="88"/>
        <v>#REF!</v>
      </c>
      <c r="D1875" s="43">
        <v>40</v>
      </c>
      <c r="E1875" s="45" t="e">
        <f t="shared" si="89"/>
        <v>#REF!</v>
      </c>
      <c r="G1875" s="13"/>
      <c r="H1875" s="1"/>
      <c r="I1875" s="12"/>
    </row>
    <row r="1876" spans="1:9" ht="12.75">
      <c r="A1876" s="37">
        <v>1861</v>
      </c>
      <c r="C1876" s="44" t="e">
        <f t="shared" si="88"/>
        <v>#REF!</v>
      </c>
      <c r="D1876" s="43">
        <v>41</v>
      </c>
      <c r="E1876" s="45" t="e">
        <f t="shared" si="89"/>
        <v>#REF!</v>
      </c>
      <c r="G1876" s="13"/>
      <c r="H1876" s="1"/>
      <c r="I1876" s="12"/>
    </row>
    <row r="1877" spans="1:9" ht="12.75">
      <c r="A1877" s="37">
        <v>1862</v>
      </c>
      <c r="C1877" s="44" t="e">
        <f t="shared" si="88"/>
        <v>#REF!</v>
      </c>
      <c r="D1877" s="43">
        <v>42</v>
      </c>
      <c r="E1877" s="45" t="e">
        <f t="shared" si="89"/>
        <v>#REF!</v>
      </c>
      <c r="G1877" s="13"/>
      <c r="H1877" s="1"/>
      <c r="I1877" s="12"/>
    </row>
    <row r="1878" spans="1:9" ht="12.75">
      <c r="A1878" s="37">
        <v>1863</v>
      </c>
      <c r="C1878" s="44" t="e">
        <f t="shared" si="88"/>
        <v>#REF!</v>
      </c>
      <c r="D1878" s="43">
        <v>43</v>
      </c>
      <c r="E1878" s="45" t="e">
        <f t="shared" si="89"/>
        <v>#REF!</v>
      </c>
      <c r="G1878" s="13"/>
      <c r="H1878" s="1"/>
      <c r="I1878" s="12"/>
    </row>
    <row r="1879" spans="1:9" ht="12.75">
      <c r="A1879" s="37">
        <v>1864</v>
      </c>
      <c r="C1879" s="44" t="e">
        <f t="shared" si="88"/>
        <v>#REF!</v>
      </c>
      <c r="D1879" s="43">
        <v>44</v>
      </c>
      <c r="E1879" s="45" t="e">
        <f t="shared" si="89"/>
        <v>#REF!</v>
      </c>
      <c r="G1879" s="13"/>
      <c r="H1879" s="1"/>
      <c r="I1879" s="12"/>
    </row>
    <row r="1880" spans="1:9" ht="12.75">
      <c r="A1880" s="37">
        <v>1865</v>
      </c>
      <c r="C1880" s="44" t="e">
        <f t="shared" si="88"/>
        <v>#REF!</v>
      </c>
      <c r="D1880" s="43">
        <v>45</v>
      </c>
      <c r="E1880" s="45" t="e">
        <f t="shared" si="89"/>
        <v>#REF!</v>
      </c>
      <c r="G1880" s="13"/>
      <c r="H1880" s="1"/>
      <c r="I1880" s="12"/>
    </row>
    <row r="1881" spans="1:9" ht="12.75">
      <c r="A1881" s="37">
        <v>1866</v>
      </c>
      <c r="C1881" s="44" t="e">
        <f t="shared" si="88"/>
        <v>#REF!</v>
      </c>
      <c r="D1881" s="43">
        <v>46</v>
      </c>
      <c r="E1881" s="45" t="e">
        <f t="shared" si="89"/>
        <v>#REF!</v>
      </c>
      <c r="G1881" s="13"/>
      <c r="H1881" s="1"/>
      <c r="I1881" s="12"/>
    </row>
    <row r="1882" spans="1:9" ht="12.75">
      <c r="A1882" s="37">
        <v>1867</v>
      </c>
      <c r="C1882" s="44" t="e">
        <f t="shared" si="88"/>
        <v>#REF!</v>
      </c>
      <c r="D1882" s="43">
        <v>47</v>
      </c>
      <c r="E1882" s="45" t="e">
        <f t="shared" si="89"/>
        <v>#REF!</v>
      </c>
      <c r="G1882" s="13"/>
      <c r="H1882" s="1"/>
      <c r="I1882" s="12"/>
    </row>
    <row r="1883" spans="1:9" ht="12.75">
      <c r="A1883" s="37">
        <v>1868</v>
      </c>
      <c r="C1883" s="44" t="e">
        <f t="shared" si="88"/>
        <v>#REF!</v>
      </c>
      <c r="D1883" s="43">
        <v>48</v>
      </c>
      <c r="E1883" s="45" t="e">
        <f t="shared" si="89"/>
        <v>#REF!</v>
      </c>
      <c r="G1883" s="13"/>
      <c r="H1883" s="1"/>
      <c r="I1883" s="12"/>
    </row>
    <row r="1884" spans="1:9" ht="12.75">
      <c r="A1884" s="37">
        <v>1869</v>
      </c>
      <c r="C1884" s="44" t="e">
        <f t="shared" si="88"/>
        <v>#REF!</v>
      </c>
      <c r="D1884" s="43">
        <v>49</v>
      </c>
      <c r="E1884" s="45" t="e">
        <f t="shared" si="89"/>
        <v>#REF!</v>
      </c>
      <c r="G1884" s="13"/>
      <c r="H1884" s="1"/>
      <c r="I1884" s="12"/>
    </row>
    <row r="1885" spans="1:9" ht="12.75">
      <c r="A1885" s="37">
        <v>1870</v>
      </c>
      <c r="C1885" s="44" t="e">
        <f t="shared" si="88"/>
        <v>#REF!</v>
      </c>
      <c r="D1885" s="43">
        <v>50</v>
      </c>
      <c r="E1885" s="45" t="e">
        <f t="shared" si="89"/>
        <v>#REF!</v>
      </c>
      <c r="G1885" s="13"/>
      <c r="H1885" s="1"/>
      <c r="I1885" s="12"/>
    </row>
    <row r="1886" spans="1:9" ht="12.75">
      <c r="A1886" s="37">
        <v>1871</v>
      </c>
      <c r="C1886" s="44" t="e">
        <f t="shared" si="88"/>
        <v>#REF!</v>
      </c>
      <c r="D1886" s="43">
        <v>51</v>
      </c>
      <c r="E1886" s="45" t="e">
        <f t="shared" si="89"/>
        <v>#REF!</v>
      </c>
      <c r="G1886" s="13"/>
      <c r="H1886" s="1"/>
      <c r="I1886" s="12"/>
    </row>
    <row r="1887" spans="1:9" ht="12.75">
      <c r="A1887" s="37">
        <v>1872</v>
      </c>
      <c r="C1887" s="44" t="e">
        <f t="shared" si="88"/>
        <v>#REF!</v>
      </c>
      <c r="D1887" s="43">
        <v>52</v>
      </c>
      <c r="E1887" s="45" t="e">
        <f t="shared" si="89"/>
        <v>#REF!</v>
      </c>
      <c r="G1887" s="13"/>
      <c r="H1887" s="1"/>
      <c r="I1887" s="12"/>
    </row>
    <row r="1888" spans="1:9" ht="12.75">
      <c r="A1888" s="37">
        <v>1873</v>
      </c>
      <c r="B1888" t="str">
        <f>IF(D1888=13,"KING",IF(D1888=12,"QUEEN",IF(D1888=11,"JACK",IF(D1888=1,"ACE",D1888))))</f>
        <v>JACK</v>
      </c>
      <c r="C1888" s="44" t="e">
        <f t="shared" si="88"/>
        <v>#REF!</v>
      </c>
      <c r="D1888" s="41">
        <v>11</v>
      </c>
      <c r="E1888" s="45" t="e">
        <f t="shared" si="89"/>
        <v>#REF!</v>
      </c>
      <c r="G1888" s="13"/>
      <c r="H1888" s="1"/>
      <c r="I1888" s="12"/>
    </row>
    <row r="1889" spans="1:9" ht="12.75">
      <c r="A1889" s="37">
        <v>1874</v>
      </c>
      <c r="B1889" t="str">
        <f aca="true" t="shared" si="92" ref="B1889:B1913">IF(D1889=13,"KING",IF(D1889=12,"QUEEN",IF(D1889=11,"JACK",IF(D1889=1,"ACE",D1889))))</f>
        <v>KING</v>
      </c>
      <c r="C1889" s="44" t="e">
        <f aca="true" t="shared" si="93" ref="C1889:C1952">IF($A$14=13,$C$16,$C$18)</f>
        <v>#REF!</v>
      </c>
      <c r="D1889" s="41">
        <v>13</v>
      </c>
      <c r="E1889" s="45" t="e">
        <f aca="true" t="shared" si="94" ref="E1889:E1952">IF($A$14=13,4,2)</f>
        <v>#REF!</v>
      </c>
      <c r="G1889" s="13"/>
      <c r="H1889" s="1"/>
      <c r="I1889" s="12"/>
    </row>
    <row r="1890" spans="1:9" ht="12.75">
      <c r="A1890" s="37">
        <v>1875</v>
      </c>
      <c r="B1890">
        <f t="shared" si="92"/>
        <v>4</v>
      </c>
      <c r="C1890" s="44" t="e">
        <f t="shared" si="93"/>
        <v>#REF!</v>
      </c>
      <c r="D1890" s="41">
        <v>4</v>
      </c>
      <c r="E1890" s="45" t="e">
        <f t="shared" si="94"/>
        <v>#REF!</v>
      </c>
      <c r="G1890" s="13"/>
      <c r="H1890" s="1"/>
      <c r="I1890" s="12"/>
    </row>
    <row r="1891" spans="1:9" ht="12.75">
      <c r="A1891" s="37">
        <v>1876</v>
      </c>
      <c r="B1891" t="str">
        <f t="shared" si="92"/>
        <v>ACE</v>
      </c>
      <c r="C1891" s="44" t="e">
        <f t="shared" si="93"/>
        <v>#REF!</v>
      </c>
      <c r="D1891" s="41">
        <v>1</v>
      </c>
      <c r="E1891" s="45" t="e">
        <f t="shared" si="94"/>
        <v>#REF!</v>
      </c>
      <c r="G1891" s="13"/>
      <c r="H1891" s="1"/>
      <c r="I1891" s="12"/>
    </row>
    <row r="1892" spans="1:9" ht="12.75">
      <c r="A1892" s="37">
        <v>1877</v>
      </c>
      <c r="B1892">
        <f t="shared" si="92"/>
        <v>6</v>
      </c>
      <c r="C1892" s="44" t="e">
        <f t="shared" si="93"/>
        <v>#REF!</v>
      </c>
      <c r="D1892" s="41">
        <v>6</v>
      </c>
      <c r="E1892" s="45" t="e">
        <f t="shared" si="94"/>
        <v>#REF!</v>
      </c>
      <c r="G1892" s="13"/>
      <c r="H1892" s="1"/>
      <c r="I1892" s="12"/>
    </row>
    <row r="1893" spans="1:9" ht="12.75">
      <c r="A1893" s="37">
        <v>1878</v>
      </c>
      <c r="B1893">
        <f t="shared" si="92"/>
        <v>8</v>
      </c>
      <c r="C1893" s="44" t="e">
        <f t="shared" si="93"/>
        <v>#REF!</v>
      </c>
      <c r="D1893" s="41">
        <v>8</v>
      </c>
      <c r="E1893" s="45" t="e">
        <f t="shared" si="94"/>
        <v>#REF!</v>
      </c>
      <c r="G1893" s="13"/>
      <c r="H1893" s="1"/>
      <c r="I1893" s="12"/>
    </row>
    <row r="1894" spans="1:9" ht="12.75">
      <c r="A1894" s="37">
        <v>1879</v>
      </c>
      <c r="B1894">
        <f t="shared" si="92"/>
        <v>2</v>
      </c>
      <c r="C1894" s="44" t="e">
        <f t="shared" si="93"/>
        <v>#REF!</v>
      </c>
      <c r="D1894" s="41">
        <v>2</v>
      </c>
      <c r="E1894" s="45" t="e">
        <f t="shared" si="94"/>
        <v>#REF!</v>
      </c>
      <c r="G1894" s="13"/>
      <c r="H1894" s="1"/>
      <c r="I1894" s="12"/>
    </row>
    <row r="1895" spans="1:9" ht="12.75">
      <c r="A1895" s="37">
        <v>1880</v>
      </c>
      <c r="B1895">
        <f t="shared" si="92"/>
        <v>5</v>
      </c>
      <c r="C1895" s="44" t="e">
        <f t="shared" si="93"/>
        <v>#REF!</v>
      </c>
      <c r="D1895" s="41">
        <v>5</v>
      </c>
      <c r="E1895" s="45" t="e">
        <f t="shared" si="94"/>
        <v>#REF!</v>
      </c>
      <c r="G1895" s="13"/>
      <c r="H1895" s="1"/>
      <c r="I1895" s="12"/>
    </row>
    <row r="1896" spans="1:9" ht="12.75">
      <c r="A1896" s="37">
        <v>1881</v>
      </c>
      <c r="B1896">
        <f t="shared" si="92"/>
        <v>10</v>
      </c>
      <c r="C1896" s="44" t="e">
        <f t="shared" si="93"/>
        <v>#REF!</v>
      </c>
      <c r="D1896" s="41">
        <v>10</v>
      </c>
      <c r="E1896" s="45" t="e">
        <f t="shared" si="94"/>
        <v>#REF!</v>
      </c>
      <c r="G1896" s="13"/>
      <c r="H1896" s="1"/>
      <c r="I1896" s="12"/>
    </row>
    <row r="1897" spans="1:9" ht="12.75">
      <c r="A1897" s="37">
        <v>1882</v>
      </c>
      <c r="B1897">
        <f t="shared" si="92"/>
        <v>7</v>
      </c>
      <c r="C1897" s="44" t="e">
        <f t="shared" si="93"/>
        <v>#REF!</v>
      </c>
      <c r="D1897" s="41">
        <v>7</v>
      </c>
      <c r="E1897" s="45" t="e">
        <f t="shared" si="94"/>
        <v>#REF!</v>
      </c>
      <c r="G1897" s="13"/>
      <c r="H1897" s="1"/>
      <c r="I1897" s="12"/>
    </row>
    <row r="1898" spans="1:9" ht="12.75">
      <c r="A1898" s="37">
        <v>1883</v>
      </c>
      <c r="B1898">
        <f t="shared" si="92"/>
        <v>3</v>
      </c>
      <c r="C1898" s="44" t="e">
        <f t="shared" si="93"/>
        <v>#REF!</v>
      </c>
      <c r="D1898" s="41">
        <v>3</v>
      </c>
      <c r="E1898" s="45" t="e">
        <f t="shared" si="94"/>
        <v>#REF!</v>
      </c>
      <c r="G1898" s="13"/>
      <c r="H1898" s="1"/>
      <c r="I1898" s="12"/>
    </row>
    <row r="1899" spans="1:9" ht="12.75">
      <c r="A1899" s="37">
        <v>1884</v>
      </c>
      <c r="B1899">
        <f t="shared" si="92"/>
        <v>9</v>
      </c>
      <c r="C1899" s="44" t="e">
        <f t="shared" si="93"/>
        <v>#REF!</v>
      </c>
      <c r="D1899" s="41">
        <v>9</v>
      </c>
      <c r="E1899" s="45" t="e">
        <f t="shared" si="94"/>
        <v>#REF!</v>
      </c>
      <c r="G1899" s="13"/>
      <c r="H1899" s="1"/>
      <c r="I1899" s="12"/>
    </row>
    <row r="1900" spans="1:9" ht="12.75">
      <c r="A1900" s="37">
        <v>1885</v>
      </c>
      <c r="B1900" t="str">
        <f t="shared" si="92"/>
        <v>QUEEN</v>
      </c>
      <c r="C1900" s="44" t="e">
        <f t="shared" si="93"/>
        <v>#REF!</v>
      </c>
      <c r="D1900" s="41">
        <v>12</v>
      </c>
      <c r="E1900" s="45" t="e">
        <f t="shared" si="94"/>
        <v>#REF!</v>
      </c>
      <c r="G1900" s="13"/>
      <c r="H1900" s="1"/>
      <c r="I1900" s="12"/>
    </row>
    <row r="1901" spans="1:9" ht="12.75">
      <c r="A1901" s="37">
        <v>1886</v>
      </c>
      <c r="B1901" s="1" t="str">
        <f t="shared" si="92"/>
        <v>JACK</v>
      </c>
      <c r="C1901" s="44" t="e">
        <f t="shared" si="93"/>
        <v>#REF!</v>
      </c>
      <c r="D1901" s="42">
        <f aca="true" t="shared" si="95" ref="D1901:D1910">D1888</f>
        <v>11</v>
      </c>
      <c r="E1901" s="45" t="e">
        <f t="shared" si="94"/>
        <v>#REF!</v>
      </c>
      <c r="G1901" s="13"/>
      <c r="H1901" s="1"/>
      <c r="I1901" s="12"/>
    </row>
    <row r="1902" spans="1:9" ht="12.75">
      <c r="A1902" s="37">
        <v>1887</v>
      </c>
      <c r="B1902" s="1" t="str">
        <f t="shared" si="92"/>
        <v>KING</v>
      </c>
      <c r="C1902" s="44" t="e">
        <f t="shared" si="93"/>
        <v>#REF!</v>
      </c>
      <c r="D1902" s="42">
        <f t="shared" si="95"/>
        <v>13</v>
      </c>
      <c r="E1902" s="45" t="e">
        <f t="shared" si="94"/>
        <v>#REF!</v>
      </c>
      <c r="G1902" s="13"/>
      <c r="H1902" s="1"/>
      <c r="I1902" s="12"/>
    </row>
    <row r="1903" spans="1:9" ht="12.75">
      <c r="A1903" s="37">
        <v>1888</v>
      </c>
      <c r="B1903" s="1">
        <f t="shared" si="92"/>
        <v>4</v>
      </c>
      <c r="C1903" s="44" t="e">
        <f t="shared" si="93"/>
        <v>#REF!</v>
      </c>
      <c r="D1903" s="42">
        <f t="shared" si="95"/>
        <v>4</v>
      </c>
      <c r="E1903" s="45" t="e">
        <f t="shared" si="94"/>
        <v>#REF!</v>
      </c>
      <c r="G1903" s="13"/>
      <c r="H1903" s="1"/>
      <c r="I1903" s="12"/>
    </row>
    <row r="1904" spans="1:9" ht="12.75">
      <c r="A1904" s="37">
        <v>1889</v>
      </c>
      <c r="B1904" s="1" t="str">
        <f t="shared" si="92"/>
        <v>ACE</v>
      </c>
      <c r="C1904" s="44" t="e">
        <f t="shared" si="93"/>
        <v>#REF!</v>
      </c>
      <c r="D1904" s="42">
        <f t="shared" si="95"/>
        <v>1</v>
      </c>
      <c r="E1904" s="45" t="e">
        <f t="shared" si="94"/>
        <v>#REF!</v>
      </c>
      <c r="G1904" s="13"/>
      <c r="H1904" s="1"/>
      <c r="I1904" s="12"/>
    </row>
    <row r="1905" spans="1:9" ht="12.75">
      <c r="A1905" s="37">
        <v>1890</v>
      </c>
      <c r="B1905" s="1">
        <f t="shared" si="92"/>
        <v>6</v>
      </c>
      <c r="C1905" s="44" t="e">
        <f t="shared" si="93"/>
        <v>#REF!</v>
      </c>
      <c r="D1905" s="42">
        <f t="shared" si="95"/>
        <v>6</v>
      </c>
      <c r="E1905" s="45" t="e">
        <f t="shared" si="94"/>
        <v>#REF!</v>
      </c>
      <c r="G1905" s="13"/>
      <c r="H1905" s="1"/>
      <c r="I1905" s="12"/>
    </row>
    <row r="1906" spans="1:9" ht="12.75">
      <c r="A1906" s="37">
        <v>1891</v>
      </c>
      <c r="B1906" s="1">
        <f t="shared" si="92"/>
        <v>8</v>
      </c>
      <c r="C1906" s="44" t="e">
        <f t="shared" si="93"/>
        <v>#REF!</v>
      </c>
      <c r="D1906" s="42">
        <f t="shared" si="95"/>
        <v>8</v>
      </c>
      <c r="E1906" s="45" t="e">
        <f t="shared" si="94"/>
        <v>#REF!</v>
      </c>
      <c r="G1906" s="13"/>
      <c r="H1906" s="1"/>
      <c r="I1906" s="12"/>
    </row>
    <row r="1907" spans="1:9" ht="12.75">
      <c r="A1907" s="37">
        <v>1892</v>
      </c>
      <c r="B1907" s="1">
        <f t="shared" si="92"/>
        <v>2</v>
      </c>
      <c r="C1907" s="44" t="e">
        <f t="shared" si="93"/>
        <v>#REF!</v>
      </c>
      <c r="D1907" s="42">
        <f t="shared" si="95"/>
        <v>2</v>
      </c>
      <c r="E1907" s="45" t="e">
        <f t="shared" si="94"/>
        <v>#REF!</v>
      </c>
      <c r="G1907" s="13"/>
      <c r="H1907" s="1"/>
      <c r="I1907" s="12"/>
    </row>
    <row r="1908" spans="1:9" ht="12.75">
      <c r="A1908" s="37">
        <v>1893</v>
      </c>
      <c r="B1908" s="1">
        <f t="shared" si="92"/>
        <v>5</v>
      </c>
      <c r="C1908" s="44" t="e">
        <f t="shared" si="93"/>
        <v>#REF!</v>
      </c>
      <c r="D1908" s="42">
        <f t="shared" si="95"/>
        <v>5</v>
      </c>
      <c r="E1908" s="45" t="e">
        <f t="shared" si="94"/>
        <v>#REF!</v>
      </c>
      <c r="G1908" s="13"/>
      <c r="H1908" s="1"/>
      <c r="I1908" s="12"/>
    </row>
    <row r="1909" spans="1:9" ht="12.75">
      <c r="A1909" s="37">
        <v>1894</v>
      </c>
      <c r="B1909" s="1">
        <f t="shared" si="92"/>
        <v>10</v>
      </c>
      <c r="C1909" s="44" t="e">
        <f t="shared" si="93"/>
        <v>#REF!</v>
      </c>
      <c r="D1909" s="42">
        <f t="shared" si="95"/>
        <v>10</v>
      </c>
      <c r="E1909" s="45" t="e">
        <f t="shared" si="94"/>
        <v>#REF!</v>
      </c>
      <c r="G1909" s="13"/>
      <c r="H1909" s="1"/>
      <c r="I1909" s="12"/>
    </row>
    <row r="1910" spans="1:9" ht="12.75">
      <c r="A1910" s="37">
        <v>1895</v>
      </c>
      <c r="B1910" s="1">
        <f t="shared" si="92"/>
        <v>7</v>
      </c>
      <c r="C1910" s="44" t="e">
        <f t="shared" si="93"/>
        <v>#REF!</v>
      </c>
      <c r="D1910" s="42">
        <f t="shared" si="95"/>
        <v>7</v>
      </c>
      <c r="E1910" s="45" t="e">
        <f t="shared" si="94"/>
        <v>#REF!</v>
      </c>
      <c r="G1910" s="13"/>
      <c r="H1910" s="1"/>
      <c r="I1910" s="12"/>
    </row>
    <row r="1911" spans="1:9" ht="12.75">
      <c r="A1911" s="37">
        <v>1896</v>
      </c>
      <c r="B1911" s="1">
        <f t="shared" si="92"/>
        <v>6</v>
      </c>
      <c r="C1911" s="44" t="e">
        <f t="shared" si="93"/>
        <v>#REF!</v>
      </c>
      <c r="D1911" s="42">
        <v>6</v>
      </c>
      <c r="E1911" s="45" t="e">
        <f t="shared" si="94"/>
        <v>#REF!</v>
      </c>
      <c r="G1911" s="13"/>
      <c r="H1911" s="1"/>
      <c r="I1911" s="12"/>
    </row>
    <row r="1912" spans="1:9" ht="12.75">
      <c r="A1912" s="37">
        <v>1897</v>
      </c>
      <c r="B1912" s="1">
        <f t="shared" si="92"/>
        <v>4</v>
      </c>
      <c r="C1912" s="44" t="e">
        <f t="shared" si="93"/>
        <v>#REF!</v>
      </c>
      <c r="D1912" s="42">
        <v>4</v>
      </c>
      <c r="E1912" s="45" t="e">
        <f t="shared" si="94"/>
        <v>#REF!</v>
      </c>
      <c r="G1912" s="13"/>
      <c r="H1912" s="1"/>
      <c r="I1912" s="12"/>
    </row>
    <row r="1913" spans="1:9" ht="12.75">
      <c r="A1913" s="37">
        <v>1898</v>
      </c>
      <c r="B1913" s="1">
        <f t="shared" si="92"/>
        <v>5</v>
      </c>
      <c r="C1913" s="44" t="e">
        <f t="shared" si="93"/>
        <v>#REF!</v>
      </c>
      <c r="D1913" s="42">
        <v>5</v>
      </c>
      <c r="E1913" s="45" t="e">
        <f t="shared" si="94"/>
        <v>#REF!</v>
      </c>
      <c r="G1913" s="13"/>
      <c r="H1913" s="1"/>
      <c r="I1913" s="12"/>
    </row>
    <row r="1914" spans="1:9" ht="12.75">
      <c r="A1914" s="37">
        <v>1899</v>
      </c>
      <c r="C1914" s="44" t="e">
        <f t="shared" si="93"/>
        <v>#REF!</v>
      </c>
      <c r="D1914" s="43">
        <v>27</v>
      </c>
      <c r="E1914" s="45" t="e">
        <f t="shared" si="94"/>
        <v>#REF!</v>
      </c>
      <c r="G1914" s="13"/>
      <c r="H1914" s="1"/>
      <c r="I1914" s="12"/>
    </row>
    <row r="1915" spans="1:9" ht="12.75">
      <c r="A1915" s="37">
        <v>1900</v>
      </c>
      <c r="C1915" s="44" t="e">
        <f t="shared" si="93"/>
        <v>#REF!</v>
      </c>
      <c r="D1915" s="43">
        <v>28</v>
      </c>
      <c r="E1915" s="45" t="e">
        <f t="shared" si="94"/>
        <v>#REF!</v>
      </c>
      <c r="G1915" s="13"/>
      <c r="H1915" s="1"/>
      <c r="I1915" s="12"/>
    </row>
    <row r="1916" spans="1:9" ht="12.75">
      <c r="A1916" s="37">
        <v>1901</v>
      </c>
      <c r="C1916" s="44" t="e">
        <f t="shared" si="93"/>
        <v>#REF!</v>
      </c>
      <c r="D1916" s="43">
        <v>29</v>
      </c>
      <c r="E1916" s="45" t="e">
        <f t="shared" si="94"/>
        <v>#REF!</v>
      </c>
      <c r="G1916" s="13"/>
      <c r="H1916" s="1"/>
      <c r="I1916" s="12"/>
    </row>
    <row r="1917" spans="1:9" ht="12.75">
      <c r="A1917" s="37">
        <v>1902</v>
      </c>
      <c r="C1917" s="44" t="e">
        <f t="shared" si="93"/>
        <v>#REF!</v>
      </c>
      <c r="D1917" s="43">
        <v>30</v>
      </c>
      <c r="E1917" s="45" t="e">
        <f t="shared" si="94"/>
        <v>#REF!</v>
      </c>
      <c r="G1917" s="13"/>
      <c r="H1917" s="1"/>
      <c r="I1917" s="12"/>
    </row>
    <row r="1918" spans="1:9" ht="12.75">
      <c r="A1918" s="37">
        <v>1903</v>
      </c>
      <c r="C1918" s="44" t="e">
        <f t="shared" si="93"/>
        <v>#REF!</v>
      </c>
      <c r="D1918" s="43">
        <v>31</v>
      </c>
      <c r="E1918" s="45" t="e">
        <f t="shared" si="94"/>
        <v>#REF!</v>
      </c>
      <c r="G1918" s="13"/>
      <c r="H1918" s="1"/>
      <c r="I1918" s="12"/>
    </row>
    <row r="1919" spans="1:9" ht="12.75">
      <c r="A1919" s="37">
        <v>1904</v>
      </c>
      <c r="C1919" s="44" t="e">
        <f t="shared" si="93"/>
        <v>#REF!</v>
      </c>
      <c r="D1919" s="43">
        <v>32</v>
      </c>
      <c r="E1919" s="45" t="e">
        <f t="shared" si="94"/>
        <v>#REF!</v>
      </c>
      <c r="G1919" s="13"/>
      <c r="H1919" s="1"/>
      <c r="I1919" s="12"/>
    </row>
    <row r="1920" spans="1:9" ht="12.75">
      <c r="A1920" s="37">
        <v>1905</v>
      </c>
      <c r="C1920" s="44" t="e">
        <f t="shared" si="93"/>
        <v>#REF!</v>
      </c>
      <c r="D1920" s="43">
        <v>33</v>
      </c>
      <c r="E1920" s="45" t="e">
        <f t="shared" si="94"/>
        <v>#REF!</v>
      </c>
      <c r="G1920" s="13"/>
      <c r="H1920" s="1"/>
      <c r="I1920" s="12"/>
    </row>
    <row r="1921" spans="1:9" ht="12.75">
      <c r="A1921" s="37">
        <v>1906</v>
      </c>
      <c r="C1921" s="44" t="e">
        <f t="shared" si="93"/>
        <v>#REF!</v>
      </c>
      <c r="D1921" s="43">
        <v>34</v>
      </c>
      <c r="E1921" s="45" t="e">
        <f t="shared" si="94"/>
        <v>#REF!</v>
      </c>
      <c r="G1921" s="13"/>
      <c r="H1921" s="1"/>
      <c r="I1921" s="12"/>
    </row>
    <row r="1922" spans="1:9" ht="12.75">
      <c r="A1922" s="37">
        <v>1907</v>
      </c>
      <c r="C1922" s="44" t="e">
        <f t="shared" si="93"/>
        <v>#REF!</v>
      </c>
      <c r="D1922" s="43">
        <v>35</v>
      </c>
      <c r="E1922" s="45" t="e">
        <f t="shared" si="94"/>
        <v>#REF!</v>
      </c>
      <c r="G1922" s="13"/>
      <c r="H1922" s="1"/>
      <c r="I1922" s="12"/>
    </row>
    <row r="1923" spans="1:9" ht="12.75">
      <c r="A1923" s="37">
        <v>1908</v>
      </c>
      <c r="C1923" s="44" t="e">
        <f t="shared" si="93"/>
        <v>#REF!</v>
      </c>
      <c r="D1923" s="43">
        <v>36</v>
      </c>
      <c r="E1923" s="45" t="e">
        <f t="shared" si="94"/>
        <v>#REF!</v>
      </c>
      <c r="G1923" s="13"/>
      <c r="H1923" s="1"/>
      <c r="I1923" s="12"/>
    </row>
    <row r="1924" spans="1:9" ht="12.75">
      <c r="A1924" s="37">
        <v>1909</v>
      </c>
      <c r="C1924" s="44" t="e">
        <f t="shared" si="93"/>
        <v>#REF!</v>
      </c>
      <c r="D1924" s="43">
        <v>37</v>
      </c>
      <c r="E1924" s="45" t="e">
        <f t="shared" si="94"/>
        <v>#REF!</v>
      </c>
      <c r="G1924" s="13"/>
      <c r="H1924" s="1"/>
      <c r="I1924" s="12"/>
    </row>
    <row r="1925" spans="1:9" ht="12.75">
      <c r="A1925" s="37">
        <v>1910</v>
      </c>
      <c r="C1925" s="44" t="e">
        <f t="shared" si="93"/>
        <v>#REF!</v>
      </c>
      <c r="D1925" s="43">
        <v>38</v>
      </c>
      <c r="E1925" s="45" t="e">
        <f t="shared" si="94"/>
        <v>#REF!</v>
      </c>
      <c r="G1925" s="13"/>
      <c r="H1925" s="1"/>
      <c r="I1925" s="12"/>
    </row>
    <row r="1926" spans="1:9" ht="12.75">
      <c r="A1926" s="37">
        <v>1911</v>
      </c>
      <c r="C1926" s="44" t="e">
        <f t="shared" si="93"/>
        <v>#REF!</v>
      </c>
      <c r="D1926" s="43">
        <v>39</v>
      </c>
      <c r="E1926" s="45" t="e">
        <f t="shared" si="94"/>
        <v>#REF!</v>
      </c>
      <c r="G1926" s="13"/>
      <c r="H1926" s="1"/>
      <c r="I1926" s="12"/>
    </row>
    <row r="1927" spans="1:9" ht="12.75">
      <c r="A1927" s="37">
        <v>1912</v>
      </c>
      <c r="C1927" s="44" t="e">
        <f t="shared" si="93"/>
        <v>#REF!</v>
      </c>
      <c r="D1927" s="43">
        <v>40</v>
      </c>
      <c r="E1927" s="45" t="e">
        <f t="shared" si="94"/>
        <v>#REF!</v>
      </c>
      <c r="G1927" s="13"/>
      <c r="H1927" s="1"/>
      <c r="I1927" s="12"/>
    </row>
    <row r="1928" spans="1:9" ht="12.75">
      <c r="A1928" s="37">
        <v>1913</v>
      </c>
      <c r="C1928" s="44" t="e">
        <f t="shared" si="93"/>
        <v>#REF!</v>
      </c>
      <c r="D1928" s="43">
        <v>41</v>
      </c>
      <c r="E1928" s="45" t="e">
        <f t="shared" si="94"/>
        <v>#REF!</v>
      </c>
      <c r="G1928" s="13"/>
      <c r="H1928" s="1"/>
      <c r="I1928" s="12"/>
    </row>
    <row r="1929" spans="1:9" ht="12.75">
      <c r="A1929" s="37">
        <v>1914</v>
      </c>
      <c r="C1929" s="44" t="e">
        <f t="shared" si="93"/>
        <v>#REF!</v>
      </c>
      <c r="D1929" s="43">
        <v>42</v>
      </c>
      <c r="E1929" s="45" t="e">
        <f t="shared" si="94"/>
        <v>#REF!</v>
      </c>
      <c r="G1929" s="13"/>
      <c r="H1929" s="1"/>
      <c r="I1929" s="12"/>
    </row>
    <row r="1930" spans="1:9" ht="12.75">
      <c r="A1930" s="37">
        <v>1915</v>
      </c>
      <c r="C1930" s="44" t="e">
        <f t="shared" si="93"/>
        <v>#REF!</v>
      </c>
      <c r="D1930" s="43">
        <v>43</v>
      </c>
      <c r="E1930" s="45" t="e">
        <f t="shared" si="94"/>
        <v>#REF!</v>
      </c>
      <c r="G1930" s="13"/>
      <c r="H1930" s="1"/>
      <c r="I1930" s="12"/>
    </row>
    <row r="1931" spans="1:9" ht="12.75">
      <c r="A1931" s="37">
        <v>1916</v>
      </c>
      <c r="C1931" s="44" t="e">
        <f t="shared" si="93"/>
        <v>#REF!</v>
      </c>
      <c r="D1931" s="43">
        <v>44</v>
      </c>
      <c r="E1931" s="45" t="e">
        <f t="shared" si="94"/>
        <v>#REF!</v>
      </c>
      <c r="G1931" s="13"/>
      <c r="H1931" s="1"/>
      <c r="I1931" s="12"/>
    </row>
    <row r="1932" spans="1:9" ht="12.75">
      <c r="A1932" s="37">
        <v>1917</v>
      </c>
      <c r="C1932" s="44" t="e">
        <f t="shared" si="93"/>
        <v>#REF!</v>
      </c>
      <c r="D1932" s="43">
        <v>45</v>
      </c>
      <c r="E1932" s="45" t="e">
        <f t="shared" si="94"/>
        <v>#REF!</v>
      </c>
      <c r="G1932" s="13"/>
      <c r="H1932" s="1"/>
      <c r="I1932" s="12"/>
    </row>
    <row r="1933" spans="1:9" ht="12.75">
      <c r="A1933" s="37">
        <v>1918</v>
      </c>
      <c r="C1933" s="44" t="e">
        <f t="shared" si="93"/>
        <v>#REF!</v>
      </c>
      <c r="D1933" s="43">
        <v>46</v>
      </c>
      <c r="E1933" s="45" t="e">
        <f t="shared" si="94"/>
        <v>#REF!</v>
      </c>
      <c r="G1933" s="13"/>
      <c r="H1933" s="1"/>
      <c r="I1933" s="12"/>
    </row>
    <row r="1934" spans="1:9" ht="12.75">
      <c r="A1934" s="37">
        <v>1919</v>
      </c>
      <c r="C1934" s="44" t="e">
        <f t="shared" si="93"/>
        <v>#REF!</v>
      </c>
      <c r="D1934" s="43">
        <v>47</v>
      </c>
      <c r="E1934" s="45" t="e">
        <f t="shared" si="94"/>
        <v>#REF!</v>
      </c>
      <c r="G1934" s="13"/>
      <c r="H1934" s="1"/>
      <c r="I1934" s="12"/>
    </row>
    <row r="1935" spans="1:9" ht="12.75">
      <c r="A1935" s="37">
        <v>1920</v>
      </c>
      <c r="C1935" s="44" t="e">
        <f t="shared" si="93"/>
        <v>#REF!</v>
      </c>
      <c r="D1935" s="43">
        <v>48</v>
      </c>
      <c r="E1935" s="45" t="e">
        <f t="shared" si="94"/>
        <v>#REF!</v>
      </c>
      <c r="G1935" s="13"/>
      <c r="H1935" s="1"/>
      <c r="I1935" s="12"/>
    </row>
    <row r="1936" spans="1:9" ht="12.75">
      <c r="A1936" s="37">
        <v>1921</v>
      </c>
      <c r="C1936" s="44" t="e">
        <f t="shared" si="93"/>
        <v>#REF!</v>
      </c>
      <c r="D1936" s="43">
        <v>49</v>
      </c>
      <c r="E1936" s="45" t="e">
        <f t="shared" si="94"/>
        <v>#REF!</v>
      </c>
      <c r="G1936" s="13"/>
      <c r="H1936" s="1"/>
      <c r="I1936" s="12"/>
    </row>
    <row r="1937" spans="1:9" ht="12.75">
      <c r="A1937" s="37">
        <v>1922</v>
      </c>
      <c r="C1937" s="44" t="e">
        <f t="shared" si="93"/>
        <v>#REF!</v>
      </c>
      <c r="D1937" s="43">
        <v>50</v>
      </c>
      <c r="E1937" s="45" t="e">
        <f t="shared" si="94"/>
        <v>#REF!</v>
      </c>
      <c r="G1937" s="13"/>
      <c r="H1937" s="1"/>
      <c r="I1937" s="12"/>
    </row>
    <row r="1938" spans="1:9" ht="12.75">
      <c r="A1938" s="37">
        <v>1923</v>
      </c>
      <c r="C1938" s="44" t="e">
        <f t="shared" si="93"/>
        <v>#REF!</v>
      </c>
      <c r="D1938" s="43">
        <v>51</v>
      </c>
      <c r="E1938" s="45" t="e">
        <f t="shared" si="94"/>
        <v>#REF!</v>
      </c>
      <c r="G1938" s="13"/>
      <c r="H1938" s="1"/>
      <c r="I1938" s="12"/>
    </row>
    <row r="1939" spans="1:9" ht="12.75">
      <c r="A1939" s="37">
        <v>1924</v>
      </c>
      <c r="C1939" s="44" t="e">
        <f t="shared" si="93"/>
        <v>#REF!</v>
      </c>
      <c r="D1939" s="43">
        <v>52</v>
      </c>
      <c r="E1939" s="45" t="e">
        <f t="shared" si="94"/>
        <v>#REF!</v>
      </c>
      <c r="G1939" s="13"/>
      <c r="H1939" s="1"/>
      <c r="I1939" s="12"/>
    </row>
    <row r="1940" spans="1:9" ht="12.75">
      <c r="A1940" s="37">
        <v>1925</v>
      </c>
      <c r="B1940" t="str">
        <f>IF(D1940=13,"KING",IF(D1940=12,"QUEEN",IF(D1940=11,"JACK",IF(D1940=1,"ACE",D1940))))</f>
        <v>KING</v>
      </c>
      <c r="C1940" s="44" t="e">
        <f t="shared" si="93"/>
        <v>#REF!</v>
      </c>
      <c r="D1940" s="41">
        <v>13</v>
      </c>
      <c r="E1940" s="45" t="e">
        <f t="shared" si="94"/>
        <v>#REF!</v>
      </c>
      <c r="G1940" s="13"/>
      <c r="H1940" s="1"/>
      <c r="I1940" s="12"/>
    </row>
    <row r="1941" spans="1:9" ht="12.75">
      <c r="A1941" s="37">
        <v>1926</v>
      </c>
      <c r="B1941">
        <f aca="true" t="shared" si="96" ref="B1941:B1965">IF(D1941=13,"KING",IF(D1941=12,"QUEEN",IF(D1941=11,"JACK",IF(D1941=1,"ACE",D1941))))</f>
        <v>9</v>
      </c>
      <c r="C1941" s="44" t="e">
        <f t="shared" si="93"/>
        <v>#REF!</v>
      </c>
      <c r="D1941" s="41">
        <v>9</v>
      </c>
      <c r="E1941" s="45" t="e">
        <f t="shared" si="94"/>
        <v>#REF!</v>
      </c>
      <c r="G1941" s="13"/>
      <c r="H1941" s="1"/>
      <c r="I1941" s="12"/>
    </row>
    <row r="1942" spans="1:9" ht="12.75">
      <c r="A1942" s="37">
        <v>1927</v>
      </c>
      <c r="B1942">
        <f t="shared" si="96"/>
        <v>4</v>
      </c>
      <c r="C1942" s="44" t="e">
        <f t="shared" si="93"/>
        <v>#REF!</v>
      </c>
      <c r="D1942" s="41">
        <v>4</v>
      </c>
      <c r="E1942" s="45" t="e">
        <f t="shared" si="94"/>
        <v>#REF!</v>
      </c>
      <c r="G1942" s="13"/>
      <c r="H1942" s="1"/>
      <c r="I1942" s="12"/>
    </row>
    <row r="1943" spans="1:9" ht="12.75">
      <c r="A1943" s="37">
        <v>1928</v>
      </c>
      <c r="B1943">
        <f t="shared" si="96"/>
        <v>10</v>
      </c>
      <c r="C1943" s="44" t="e">
        <f t="shared" si="93"/>
        <v>#REF!</v>
      </c>
      <c r="D1943" s="41">
        <v>10</v>
      </c>
      <c r="E1943" s="45" t="e">
        <f t="shared" si="94"/>
        <v>#REF!</v>
      </c>
      <c r="G1943" s="13"/>
      <c r="H1943" s="1"/>
      <c r="I1943" s="12"/>
    </row>
    <row r="1944" spans="1:9" ht="12.75">
      <c r="A1944" s="37">
        <v>1929</v>
      </c>
      <c r="B1944">
        <f t="shared" si="96"/>
        <v>3</v>
      </c>
      <c r="C1944" s="44" t="e">
        <f t="shared" si="93"/>
        <v>#REF!</v>
      </c>
      <c r="D1944" s="41">
        <v>3</v>
      </c>
      <c r="E1944" s="45" t="e">
        <f t="shared" si="94"/>
        <v>#REF!</v>
      </c>
      <c r="G1944" s="13"/>
      <c r="H1944" s="1"/>
      <c r="I1944" s="12"/>
    </row>
    <row r="1945" spans="1:9" ht="12.75">
      <c r="A1945" s="37">
        <v>1930</v>
      </c>
      <c r="B1945">
        <f t="shared" si="96"/>
        <v>7</v>
      </c>
      <c r="C1945" s="44" t="e">
        <f t="shared" si="93"/>
        <v>#REF!</v>
      </c>
      <c r="D1945" s="41">
        <v>7</v>
      </c>
      <c r="E1945" s="45" t="e">
        <f t="shared" si="94"/>
        <v>#REF!</v>
      </c>
      <c r="G1945" s="13"/>
      <c r="H1945" s="1"/>
      <c r="I1945" s="12"/>
    </row>
    <row r="1946" spans="1:9" ht="12.75">
      <c r="A1946" s="37">
        <v>1931</v>
      </c>
      <c r="B1946" t="str">
        <f t="shared" si="96"/>
        <v>QUEEN</v>
      </c>
      <c r="C1946" s="44" t="e">
        <f t="shared" si="93"/>
        <v>#REF!</v>
      </c>
      <c r="D1946" s="41">
        <v>12</v>
      </c>
      <c r="E1946" s="45" t="e">
        <f t="shared" si="94"/>
        <v>#REF!</v>
      </c>
      <c r="G1946" s="13"/>
      <c r="H1946" s="1"/>
      <c r="I1946" s="12"/>
    </row>
    <row r="1947" spans="1:9" ht="12.75">
      <c r="A1947" s="37">
        <v>1932</v>
      </c>
      <c r="B1947">
        <f t="shared" si="96"/>
        <v>2</v>
      </c>
      <c r="C1947" s="44" t="e">
        <f t="shared" si="93"/>
        <v>#REF!</v>
      </c>
      <c r="D1947" s="41">
        <v>2</v>
      </c>
      <c r="E1947" s="45" t="e">
        <f t="shared" si="94"/>
        <v>#REF!</v>
      </c>
      <c r="G1947" s="13"/>
      <c r="H1947" s="1"/>
      <c r="I1947" s="12"/>
    </row>
    <row r="1948" spans="1:9" ht="12.75">
      <c r="A1948" s="37">
        <v>1933</v>
      </c>
      <c r="B1948" t="str">
        <f t="shared" si="96"/>
        <v>JACK</v>
      </c>
      <c r="C1948" s="44" t="e">
        <f t="shared" si="93"/>
        <v>#REF!</v>
      </c>
      <c r="D1948" s="41">
        <v>11</v>
      </c>
      <c r="E1948" s="45" t="e">
        <f t="shared" si="94"/>
        <v>#REF!</v>
      </c>
      <c r="G1948" s="13"/>
      <c r="H1948" s="1"/>
      <c r="I1948" s="12"/>
    </row>
    <row r="1949" spans="1:9" ht="12.75">
      <c r="A1949" s="37">
        <v>1934</v>
      </c>
      <c r="B1949">
        <f t="shared" si="96"/>
        <v>5</v>
      </c>
      <c r="C1949" s="44" t="e">
        <f t="shared" si="93"/>
        <v>#REF!</v>
      </c>
      <c r="D1949" s="41">
        <v>5</v>
      </c>
      <c r="E1949" s="45" t="e">
        <f t="shared" si="94"/>
        <v>#REF!</v>
      </c>
      <c r="G1949" s="13"/>
      <c r="H1949" s="1"/>
      <c r="I1949" s="12"/>
    </row>
    <row r="1950" spans="1:9" ht="12.75">
      <c r="A1950" s="37">
        <v>1935</v>
      </c>
      <c r="B1950">
        <f t="shared" si="96"/>
        <v>6</v>
      </c>
      <c r="C1950" s="44" t="e">
        <f t="shared" si="93"/>
        <v>#REF!</v>
      </c>
      <c r="D1950" s="41">
        <v>6</v>
      </c>
      <c r="E1950" s="45" t="e">
        <f t="shared" si="94"/>
        <v>#REF!</v>
      </c>
      <c r="G1950" s="13"/>
      <c r="H1950" s="1"/>
      <c r="I1950" s="12"/>
    </row>
    <row r="1951" spans="1:9" ht="12.75">
      <c r="A1951" s="37">
        <v>1936</v>
      </c>
      <c r="B1951" t="str">
        <f t="shared" si="96"/>
        <v>ACE</v>
      </c>
      <c r="C1951" s="44" t="e">
        <f t="shared" si="93"/>
        <v>#REF!</v>
      </c>
      <c r="D1951" s="41">
        <v>1</v>
      </c>
      <c r="E1951" s="45" t="e">
        <f t="shared" si="94"/>
        <v>#REF!</v>
      </c>
      <c r="G1951" s="13"/>
      <c r="H1951" s="1"/>
      <c r="I1951" s="12"/>
    </row>
    <row r="1952" spans="1:9" ht="12.75">
      <c r="A1952" s="37">
        <v>1937</v>
      </c>
      <c r="B1952">
        <f t="shared" si="96"/>
        <v>8</v>
      </c>
      <c r="C1952" s="44" t="e">
        <f t="shared" si="93"/>
        <v>#REF!</v>
      </c>
      <c r="D1952" s="41">
        <v>8</v>
      </c>
      <c r="E1952" s="45" t="e">
        <f t="shared" si="94"/>
        <v>#REF!</v>
      </c>
      <c r="G1952" s="13"/>
      <c r="H1952" s="1"/>
      <c r="I1952" s="12"/>
    </row>
    <row r="1953" spans="1:9" ht="12.75">
      <c r="A1953" s="37">
        <v>1938</v>
      </c>
      <c r="B1953" s="1" t="str">
        <f t="shared" si="96"/>
        <v>KING</v>
      </c>
      <c r="C1953" s="44" t="e">
        <f aca="true" t="shared" si="97" ref="C1953:C2016">IF($A$14=13,$C$16,$C$18)</f>
        <v>#REF!</v>
      </c>
      <c r="D1953" s="42">
        <f aca="true" t="shared" si="98" ref="D1953:D1962">D1940</f>
        <v>13</v>
      </c>
      <c r="E1953" s="45" t="e">
        <f aca="true" t="shared" si="99" ref="E1953:E2016">IF($A$14=13,4,2)</f>
        <v>#REF!</v>
      </c>
      <c r="G1953" s="13"/>
      <c r="H1953" s="1"/>
      <c r="I1953" s="12"/>
    </row>
    <row r="1954" spans="1:9" ht="12.75">
      <c r="A1954" s="37">
        <v>1939</v>
      </c>
      <c r="B1954" s="1">
        <f t="shared" si="96"/>
        <v>9</v>
      </c>
      <c r="C1954" s="44" t="e">
        <f t="shared" si="97"/>
        <v>#REF!</v>
      </c>
      <c r="D1954" s="42">
        <f t="shared" si="98"/>
        <v>9</v>
      </c>
      <c r="E1954" s="45" t="e">
        <f t="shared" si="99"/>
        <v>#REF!</v>
      </c>
      <c r="G1954" s="13"/>
      <c r="H1954" s="1"/>
      <c r="I1954" s="12"/>
    </row>
    <row r="1955" spans="1:9" ht="12.75">
      <c r="A1955" s="37">
        <v>1940</v>
      </c>
      <c r="B1955" s="1">
        <f t="shared" si="96"/>
        <v>4</v>
      </c>
      <c r="C1955" s="44" t="e">
        <f t="shared" si="97"/>
        <v>#REF!</v>
      </c>
      <c r="D1955" s="42">
        <f t="shared" si="98"/>
        <v>4</v>
      </c>
      <c r="E1955" s="45" t="e">
        <f t="shared" si="99"/>
        <v>#REF!</v>
      </c>
      <c r="G1955" s="13"/>
      <c r="H1955" s="1"/>
      <c r="I1955" s="12"/>
    </row>
    <row r="1956" spans="1:9" ht="12.75">
      <c r="A1956" s="37">
        <v>1941</v>
      </c>
      <c r="B1956" s="1">
        <f t="shared" si="96"/>
        <v>10</v>
      </c>
      <c r="C1956" s="44" t="e">
        <f t="shared" si="97"/>
        <v>#REF!</v>
      </c>
      <c r="D1956" s="42">
        <f t="shared" si="98"/>
        <v>10</v>
      </c>
      <c r="E1956" s="45" t="e">
        <f t="shared" si="99"/>
        <v>#REF!</v>
      </c>
      <c r="G1956" s="13"/>
      <c r="H1956" s="1"/>
      <c r="I1956" s="12"/>
    </row>
    <row r="1957" spans="1:9" ht="12.75">
      <c r="A1957" s="37">
        <v>1942</v>
      </c>
      <c r="B1957" s="1">
        <f t="shared" si="96"/>
        <v>3</v>
      </c>
      <c r="C1957" s="44" t="e">
        <f t="shared" si="97"/>
        <v>#REF!</v>
      </c>
      <c r="D1957" s="42">
        <f t="shared" si="98"/>
        <v>3</v>
      </c>
      <c r="E1957" s="45" t="e">
        <f t="shared" si="99"/>
        <v>#REF!</v>
      </c>
      <c r="G1957" s="13"/>
      <c r="H1957" s="1"/>
      <c r="I1957" s="12"/>
    </row>
    <row r="1958" spans="1:9" ht="12.75">
      <c r="A1958" s="37">
        <v>1943</v>
      </c>
      <c r="B1958" s="1">
        <f t="shared" si="96"/>
        <v>7</v>
      </c>
      <c r="C1958" s="44" t="e">
        <f t="shared" si="97"/>
        <v>#REF!</v>
      </c>
      <c r="D1958" s="42">
        <f t="shared" si="98"/>
        <v>7</v>
      </c>
      <c r="E1958" s="45" t="e">
        <f t="shared" si="99"/>
        <v>#REF!</v>
      </c>
      <c r="G1958" s="13"/>
      <c r="H1958" s="1"/>
      <c r="I1958" s="12"/>
    </row>
    <row r="1959" spans="1:9" ht="12.75">
      <c r="A1959" s="37">
        <v>1944</v>
      </c>
      <c r="B1959" s="1" t="str">
        <f t="shared" si="96"/>
        <v>QUEEN</v>
      </c>
      <c r="C1959" s="44" t="e">
        <f t="shared" si="97"/>
        <v>#REF!</v>
      </c>
      <c r="D1959" s="42">
        <f t="shared" si="98"/>
        <v>12</v>
      </c>
      <c r="E1959" s="45" t="e">
        <f t="shared" si="99"/>
        <v>#REF!</v>
      </c>
      <c r="G1959" s="13"/>
      <c r="H1959" s="1"/>
      <c r="I1959" s="12"/>
    </row>
    <row r="1960" spans="1:9" ht="12.75">
      <c r="A1960" s="37">
        <v>1945</v>
      </c>
      <c r="B1960" s="1">
        <f t="shared" si="96"/>
        <v>2</v>
      </c>
      <c r="C1960" s="44" t="e">
        <f t="shared" si="97"/>
        <v>#REF!</v>
      </c>
      <c r="D1960" s="42">
        <f t="shared" si="98"/>
        <v>2</v>
      </c>
      <c r="E1960" s="45" t="e">
        <f t="shared" si="99"/>
        <v>#REF!</v>
      </c>
      <c r="G1960" s="13"/>
      <c r="H1960" s="1"/>
      <c r="I1960" s="12"/>
    </row>
    <row r="1961" spans="1:9" ht="12.75">
      <c r="A1961" s="37">
        <v>1946</v>
      </c>
      <c r="B1961" s="1" t="str">
        <f t="shared" si="96"/>
        <v>JACK</v>
      </c>
      <c r="C1961" s="44" t="e">
        <f t="shared" si="97"/>
        <v>#REF!</v>
      </c>
      <c r="D1961" s="42">
        <f t="shared" si="98"/>
        <v>11</v>
      </c>
      <c r="E1961" s="45" t="e">
        <f t="shared" si="99"/>
        <v>#REF!</v>
      </c>
      <c r="G1961" s="13"/>
      <c r="H1961" s="1"/>
      <c r="I1961" s="12"/>
    </row>
    <row r="1962" spans="1:9" ht="12.75">
      <c r="A1962" s="37">
        <v>1947</v>
      </c>
      <c r="B1962" s="1">
        <f t="shared" si="96"/>
        <v>5</v>
      </c>
      <c r="C1962" s="44" t="e">
        <f t="shared" si="97"/>
        <v>#REF!</v>
      </c>
      <c r="D1962" s="42">
        <f t="shared" si="98"/>
        <v>5</v>
      </c>
      <c r="E1962" s="45" t="e">
        <f t="shared" si="99"/>
        <v>#REF!</v>
      </c>
      <c r="G1962" s="13"/>
      <c r="H1962" s="1"/>
      <c r="I1962" s="12"/>
    </row>
    <row r="1963" spans="1:9" ht="12.75">
      <c r="A1963" s="37">
        <v>1948</v>
      </c>
      <c r="B1963" s="1">
        <f t="shared" si="96"/>
        <v>6</v>
      </c>
      <c r="C1963" s="44" t="e">
        <f t="shared" si="97"/>
        <v>#REF!</v>
      </c>
      <c r="D1963" s="42">
        <v>6</v>
      </c>
      <c r="E1963" s="45" t="e">
        <f t="shared" si="99"/>
        <v>#REF!</v>
      </c>
      <c r="G1963" s="13"/>
      <c r="H1963" s="1"/>
      <c r="I1963" s="12"/>
    </row>
    <row r="1964" spans="1:9" ht="12.75">
      <c r="A1964" s="37">
        <v>1949</v>
      </c>
      <c r="B1964" s="1">
        <f t="shared" si="96"/>
        <v>4</v>
      </c>
      <c r="C1964" s="44" t="e">
        <f t="shared" si="97"/>
        <v>#REF!</v>
      </c>
      <c r="D1964" s="42">
        <v>4</v>
      </c>
      <c r="E1964" s="45" t="e">
        <f t="shared" si="99"/>
        <v>#REF!</v>
      </c>
      <c r="G1964" s="13"/>
      <c r="H1964" s="1"/>
      <c r="I1964" s="12"/>
    </row>
    <row r="1965" spans="1:9" ht="12.75">
      <c r="A1965" s="37">
        <v>1950</v>
      </c>
      <c r="B1965" s="1">
        <f t="shared" si="96"/>
        <v>5</v>
      </c>
      <c r="C1965" s="44" t="e">
        <f t="shared" si="97"/>
        <v>#REF!</v>
      </c>
      <c r="D1965" s="42">
        <v>5</v>
      </c>
      <c r="E1965" s="45" t="e">
        <f t="shared" si="99"/>
        <v>#REF!</v>
      </c>
      <c r="G1965" s="13"/>
      <c r="H1965" s="1"/>
      <c r="I1965" s="12"/>
    </row>
    <row r="1966" spans="1:9" ht="12.75">
      <c r="A1966" s="37">
        <v>1951</v>
      </c>
      <c r="C1966" s="44" t="e">
        <f t="shared" si="97"/>
        <v>#REF!</v>
      </c>
      <c r="D1966" s="43">
        <v>27</v>
      </c>
      <c r="E1966" s="45" t="e">
        <f t="shared" si="99"/>
        <v>#REF!</v>
      </c>
      <c r="G1966" s="13"/>
      <c r="H1966" s="1"/>
      <c r="I1966" s="12"/>
    </row>
    <row r="1967" spans="1:9" ht="12.75">
      <c r="A1967" s="37">
        <v>1952</v>
      </c>
      <c r="C1967" s="44" t="e">
        <f t="shared" si="97"/>
        <v>#REF!</v>
      </c>
      <c r="D1967" s="43">
        <v>28</v>
      </c>
      <c r="E1967" s="45" t="e">
        <f t="shared" si="99"/>
        <v>#REF!</v>
      </c>
      <c r="G1967" s="13"/>
      <c r="H1967" s="1"/>
      <c r="I1967" s="12"/>
    </row>
    <row r="1968" spans="1:9" ht="12.75">
      <c r="A1968" s="37">
        <v>1953</v>
      </c>
      <c r="C1968" s="44" t="e">
        <f t="shared" si="97"/>
        <v>#REF!</v>
      </c>
      <c r="D1968" s="43">
        <v>29</v>
      </c>
      <c r="E1968" s="45" t="e">
        <f t="shared" si="99"/>
        <v>#REF!</v>
      </c>
      <c r="G1968" s="13"/>
      <c r="H1968" s="1"/>
      <c r="I1968" s="12"/>
    </row>
    <row r="1969" spans="1:9" ht="12.75">
      <c r="A1969" s="37">
        <v>1954</v>
      </c>
      <c r="C1969" s="44" t="e">
        <f t="shared" si="97"/>
        <v>#REF!</v>
      </c>
      <c r="D1969" s="43">
        <v>30</v>
      </c>
      <c r="E1969" s="45" t="e">
        <f t="shared" si="99"/>
        <v>#REF!</v>
      </c>
      <c r="G1969" s="13"/>
      <c r="H1969" s="1"/>
      <c r="I1969" s="12"/>
    </row>
    <row r="1970" spans="1:9" ht="12.75">
      <c r="A1970" s="37">
        <v>1955</v>
      </c>
      <c r="C1970" s="44" t="e">
        <f t="shared" si="97"/>
        <v>#REF!</v>
      </c>
      <c r="D1970" s="43">
        <v>31</v>
      </c>
      <c r="E1970" s="45" t="e">
        <f t="shared" si="99"/>
        <v>#REF!</v>
      </c>
      <c r="G1970" s="13"/>
      <c r="H1970" s="1"/>
      <c r="I1970" s="12"/>
    </row>
    <row r="1971" spans="1:9" ht="12.75">
      <c r="A1971" s="37">
        <v>1956</v>
      </c>
      <c r="C1971" s="44" t="e">
        <f t="shared" si="97"/>
        <v>#REF!</v>
      </c>
      <c r="D1971" s="43">
        <v>32</v>
      </c>
      <c r="E1971" s="45" t="e">
        <f t="shared" si="99"/>
        <v>#REF!</v>
      </c>
      <c r="G1971" s="13"/>
      <c r="H1971" s="1"/>
      <c r="I1971" s="12"/>
    </row>
    <row r="1972" spans="1:9" ht="12.75">
      <c r="A1972" s="37">
        <v>1957</v>
      </c>
      <c r="C1972" s="44" t="e">
        <f t="shared" si="97"/>
        <v>#REF!</v>
      </c>
      <c r="D1972" s="43">
        <v>33</v>
      </c>
      <c r="E1972" s="45" t="e">
        <f t="shared" si="99"/>
        <v>#REF!</v>
      </c>
      <c r="G1972" s="13"/>
      <c r="H1972" s="1"/>
      <c r="I1972" s="12"/>
    </row>
    <row r="1973" spans="1:9" ht="12.75">
      <c r="A1973" s="37">
        <v>1958</v>
      </c>
      <c r="C1973" s="44" t="e">
        <f t="shared" si="97"/>
        <v>#REF!</v>
      </c>
      <c r="D1973" s="43">
        <v>34</v>
      </c>
      <c r="E1973" s="45" t="e">
        <f t="shared" si="99"/>
        <v>#REF!</v>
      </c>
      <c r="G1973" s="13"/>
      <c r="H1973" s="1"/>
      <c r="I1973" s="12"/>
    </row>
    <row r="1974" spans="1:9" ht="12.75">
      <c r="A1974" s="37">
        <v>1959</v>
      </c>
      <c r="C1974" s="44" t="e">
        <f t="shared" si="97"/>
        <v>#REF!</v>
      </c>
      <c r="D1974" s="43">
        <v>35</v>
      </c>
      <c r="E1974" s="45" t="e">
        <f t="shared" si="99"/>
        <v>#REF!</v>
      </c>
      <c r="G1974" s="13"/>
      <c r="H1974" s="1"/>
      <c r="I1974" s="12"/>
    </row>
    <row r="1975" spans="1:9" ht="12.75">
      <c r="A1975" s="37">
        <v>1960</v>
      </c>
      <c r="C1975" s="44" t="e">
        <f t="shared" si="97"/>
        <v>#REF!</v>
      </c>
      <c r="D1975" s="43">
        <v>36</v>
      </c>
      <c r="E1975" s="45" t="e">
        <f t="shared" si="99"/>
        <v>#REF!</v>
      </c>
      <c r="G1975" s="13"/>
      <c r="H1975" s="1"/>
      <c r="I1975" s="12"/>
    </row>
    <row r="1976" spans="1:9" ht="12.75">
      <c r="A1976" s="37">
        <v>1961</v>
      </c>
      <c r="C1976" s="44" t="e">
        <f t="shared" si="97"/>
        <v>#REF!</v>
      </c>
      <c r="D1976" s="43">
        <v>37</v>
      </c>
      <c r="E1976" s="45" t="e">
        <f t="shared" si="99"/>
        <v>#REF!</v>
      </c>
      <c r="G1976" s="13"/>
      <c r="H1976" s="1"/>
      <c r="I1976" s="12"/>
    </row>
    <row r="1977" spans="1:9" ht="12.75">
      <c r="A1977" s="37">
        <v>1962</v>
      </c>
      <c r="C1977" s="44" t="e">
        <f t="shared" si="97"/>
        <v>#REF!</v>
      </c>
      <c r="D1977" s="43">
        <v>38</v>
      </c>
      <c r="E1977" s="45" t="e">
        <f t="shared" si="99"/>
        <v>#REF!</v>
      </c>
      <c r="G1977" s="13"/>
      <c r="H1977" s="1"/>
      <c r="I1977" s="12"/>
    </row>
    <row r="1978" spans="1:9" ht="12.75">
      <c r="A1978" s="37">
        <v>1963</v>
      </c>
      <c r="C1978" s="44" t="e">
        <f t="shared" si="97"/>
        <v>#REF!</v>
      </c>
      <c r="D1978" s="43">
        <v>39</v>
      </c>
      <c r="E1978" s="45" t="e">
        <f t="shared" si="99"/>
        <v>#REF!</v>
      </c>
      <c r="G1978" s="13"/>
      <c r="H1978" s="1"/>
      <c r="I1978" s="12"/>
    </row>
    <row r="1979" spans="1:9" ht="12.75">
      <c r="A1979" s="37">
        <v>1964</v>
      </c>
      <c r="C1979" s="44" t="e">
        <f t="shared" si="97"/>
        <v>#REF!</v>
      </c>
      <c r="D1979" s="43">
        <v>40</v>
      </c>
      <c r="E1979" s="45" t="e">
        <f t="shared" si="99"/>
        <v>#REF!</v>
      </c>
      <c r="G1979" s="13"/>
      <c r="H1979" s="1"/>
      <c r="I1979" s="12"/>
    </row>
    <row r="1980" spans="1:9" ht="12.75">
      <c r="A1980" s="37">
        <v>1965</v>
      </c>
      <c r="C1980" s="44" t="e">
        <f t="shared" si="97"/>
        <v>#REF!</v>
      </c>
      <c r="D1980" s="43">
        <v>41</v>
      </c>
      <c r="E1980" s="45" t="e">
        <f t="shared" si="99"/>
        <v>#REF!</v>
      </c>
      <c r="G1980" s="13"/>
      <c r="H1980" s="1"/>
      <c r="I1980" s="12"/>
    </row>
    <row r="1981" spans="1:9" ht="12.75">
      <c r="A1981" s="37">
        <v>1966</v>
      </c>
      <c r="C1981" s="44" t="e">
        <f t="shared" si="97"/>
        <v>#REF!</v>
      </c>
      <c r="D1981" s="43">
        <v>42</v>
      </c>
      <c r="E1981" s="45" t="e">
        <f t="shared" si="99"/>
        <v>#REF!</v>
      </c>
      <c r="G1981" s="13"/>
      <c r="H1981" s="1"/>
      <c r="I1981" s="12"/>
    </row>
    <row r="1982" spans="1:9" ht="12.75">
      <c r="A1982" s="37">
        <v>1967</v>
      </c>
      <c r="C1982" s="44" t="e">
        <f t="shared" si="97"/>
        <v>#REF!</v>
      </c>
      <c r="D1982" s="43">
        <v>43</v>
      </c>
      <c r="E1982" s="45" t="e">
        <f t="shared" si="99"/>
        <v>#REF!</v>
      </c>
      <c r="G1982" s="13"/>
      <c r="H1982" s="1"/>
      <c r="I1982" s="12"/>
    </row>
    <row r="1983" spans="1:9" ht="12.75">
      <c r="A1983" s="37">
        <v>1968</v>
      </c>
      <c r="C1983" s="44" t="e">
        <f t="shared" si="97"/>
        <v>#REF!</v>
      </c>
      <c r="D1983" s="43">
        <v>44</v>
      </c>
      <c r="E1983" s="45" t="e">
        <f t="shared" si="99"/>
        <v>#REF!</v>
      </c>
      <c r="G1983" s="13"/>
      <c r="H1983" s="1"/>
      <c r="I1983" s="12"/>
    </row>
    <row r="1984" spans="1:9" ht="12.75">
      <c r="A1984" s="37">
        <v>1969</v>
      </c>
      <c r="C1984" s="44" t="e">
        <f t="shared" si="97"/>
        <v>#REF!</v>
      </c>
      <c r="D1984" s="43">
        <v>45</v>
      </c>
      <c r="E1984" s="45" t="e">
        <f t="shared" si="99"/>
        <v>#REF!</v>
      </c>
      <c r="G1984" s="13"/>
      <c r="H1984" s="1"/>
      <c r="I1984" s="12"/>
    </row>
    <row r="1985" spans="1:9" ht="12.75">
      <c r="A1985" s="37">
        <v>1970</v>
      </c>
      <c r="C1985" s="44" t="e">
        <f t="shared" si="97"/>
        <v>#REF!</v>
      </c>
      <c r="D1985" s="43">
        <v>46</v>
      </c>
      <c r="E1985" s="45" t="e">
        <f t="shared" si="99"/>
        <v>#REF!</v>
      </c>
      <c r="G1985" s="13"/>
      <c r="H1985" s="1"/>
      <c r="I1985" s="12"/>
    </row>
    <row r="1986" spans="1:9" ht="12.75">
      <c r="A1986" s="37">
        <v>1971</v>
      </c>
      <c r="C1986" s="44" t="e">
        <f t="shared" si="97"/>
        <v>#REF!</v>
      </c>
      <c r="D1986" s="43">
        <v>47</v>
      </c>
      <c r="E1986" s="45" t="e">
        <f t="shared" si="99"/>
        <v>#REF!</v>
      </c>
      <c r="G1986" s="13"/>
      <c r="H1986" s="1"/>
      <c r="I1986" s="12"/>
    </row>
    <row r="1987" spans="1:9" ht="12.75">
      <c r="A1987" s="37">
        <v>1972</v>
      </c>
      <c r="C1987" s="44" t="e">
        <f t="shared" si="97"/>
        <v>#REF!</v>
      </c>
      <c r="D1987" s="43">
        <v>48</v>
      </c>
      <c r="E1987" s="45" t="e">
        <f t="shared" si="99"/>
        <v>#REF!</v>
      </c>
      <c r="G1987" s="13"/>
      <c r="H1987" s="1"/>
      <c r="I1987" s="12"/>
    </row>
    <row r="1988" spans="1:9" ht="12.75">
      <c r="A1988" s="37">
        <v>1973</v>
      </c>
      <c r="C1988" s="44" t="e">
        <f t="shared" si="97"/>
        <v>#REF!</v>
      </c>
      <c r="D1988" s="43">
        <v>49</v>
      </c>
      <c r="E1988" s="45" t="e">
        <f t="shared" si="99"/>
        <v>#REF!</v>
      </c>
      <c r="G1988" s="13"/>
      <c r="H1988" s="1"/>
      <c r="I1988" s="12"/>
    </row>
    <row r="1989" spans="1:9" ht="12.75">
      <c r="A1989" s="37">
        <v>1974</v>
      </c>
      <c r="C1989" s="44" t="e">
        <f t="shared" si="97"/>
        <v>#REF!</v>
      </c>
      <c r="D1989" s="43">
        <v>50</v>
      </c>
      <c r="E1989" s="45" t="e">
        <f t="shared" si="99"/>
        <v>#REF!</v>
      </c>
      <c r="G1989" s="13"/>
      <c r="H1989" s="1"/>
      <c r="I1989" s="12"/>
    </row>
    <row r="1990" spans="1:9" ht="12.75">
      <c r="A1990" s="37">
        <v>1975</v>
      </c>
      <c r="C1990" s="44" t="e">
        <f t="shared" si="97"/>
        <v>#REF!</v>
      </c>
      <c r="D1990" s="43">
        <v>51</v>
      </c>
      <c r="E1990" s="45" t="e">
        <f t="shared" si="99"/>
        <v>#REF!</v>
      </c>
      <c r="G1990" s="13"/>
      <c r="H1990" s="1"/>
      <c r="I1990" s="12"/>
    </row>
    <row r="1991" spans="1:9" ht="12.75">
      <c r="A1991" s="37">
        <v>1976</v>
      </c>
      <c r="C1991" s="44" t="e">
        <f t="shared" si="97"/>
        <v>#REF!</v>
      </c>
      <c r="D1991" s="43">
        <v>52</v>
      </c>
      <c r="E1991" s="45" t="e">
        <f t="shared" si="99"/>
        <v>#REF!</v>
      </c>
      <c r="G1991" s="13"/>
      <c r="H1991" s="1"/>
      <c r="I1991" s="12"/>
    </row>
    <row r="1992" spans="1:9" ht="12.75">
      <c r="A1992" s="37">
        <v>1977</v>
      </c>
      <c r="B1992">
        <f>IF(D1992=13,"KING",IF(D1992=12,"QUEEN",IF(D1992=11,"JACK",IF(D1992=1,"ACE",D1992))))</f>
        <v>5</v>
      </c>
      <c r="C1992" s="44" t="e">
        <f t="shared" si="97"/>
        <v>#REF!</v>
      </c>
      <c r="D1992" s="41">
        <v>5</v>
      </c>
      <c r="E1992" s="45" t="e">
        <f t="shared" si="99"/>
        <v>#REF!</v>
      </c>
      <c r="G1992" s="13"/>
      <c r="H1992" s="1"/>
      <c r="I1992" s="12"/>
    </row>
    <row r="1993" spans="1:9" ht="12.75">
      <c r="A1993" s="37">
        <v>1978</v>
      </c>
      <c r="B1993">
        <f aca="true" t="shared" si="100" ref="B1993:B2017">IF(D1993=13,"KING",IF(D1993=12,"QUEEN",IF(D1993=11,"JACK",IF(D1993=1,"ACE",D1993))))</f>
        <v>3</v>
      </c>
      <c r="C1993" s="44" t="e">
        <f t="shared" si="97"/>
        <v>#REF!</v>
      </c>
      <c r="D1993" s="41">
        <v>3</v>
      </c>
      <c r="E1993" s="45" t="e">
        <f t="shared" si="99"/>
        <v>#REF!</v>
      </c>
      <c r="G1993" s="13"/>
      <c r="H1993" s="1"/>
      <c r="I1993" s="12"/>
    </row>
    <row r="1994" spans="1:9" ht="12.75">
      <c r="A1994" s="37">
        <v>1979</v>
      </c>
      <c r="B1994">
        <f t="shared" si="100"/>
        <v>4</v>
      </c>
      <c r="C1994" s="44" t="e">
        <f t="shared" si="97"/>
        <v>#REF!</v>
      </c>
      <c r="D1994" s="41">
        <v>4</v>
      </c>
      <c r="E1994" s="45" t="e">
        <f t="shared" si="99"/>
        <v>#REF!</v>
      </c>
      <c r="G1994" s="13"/>
      <c r="H1994" s="1"/>
      <c r="I1994" s="12"/>
    </row>
    <row r="1995" spans="1:9" ht="12.75">
      <c r="A1995" s="37">
        <v>1980</v>
      </c>
      <c r="B1995" t="str">
        <f t="shared" si="100"/>
        <v>QUEEN</v>
      </c>
      <c r="C1995" s="44" t="e">
        <f t="shared" si="97"/>
        <v>#REF!</v>
      </c>
      <c r="D1995" s="41">
        <v>12</v>
      </c>
      <c r="E1995" s="45" t="e">
        <f t="shared" si="99"/>
        <v>#REF!</v>
      </c>
      <c r="G1995" s="13"/>
      <c r="H1995" s="1"/>
      <c r="I1995" s="12"/>
    </row>
    <row r="1996" spans="1:9" ht="12.75">
      <c r="A1996" s="37">
        <v>1981</v>
      </c>
      <c r="B1996">
        <f t="shared" si="100"/>
        <v>10</v>
      </c>
      <c r="C1996" s="44" t="e">
        <f t="shared" si="97"/>
        <v>#REF!</v>
      </c>
      <c r="D1996" s="41">
        <v>10</v>
      </c>
      <c r="E1996" s="45" t="e">
        <f t="shared" si="99"/>
        <v>#REF!</v>
      </c>
      <c r="G1996" s="13"/>
      <c r="H1996" s="1"/>
      <c r="I1996" s="12"/>
    </row>
    <row r="1997" spans="1:9" ht="12.75">
      <c r="A1997" s="37">
        <v>1982</v>
      </c>
      <c r="B1997">
        <f t="shared" si="100"/>
        <v>7</v>
      </c>
      <c r="C1997" s="44" t="e">
        <f t="shared" si="97"/>
        <v>#REF!</v>
      </c>
      <c r="D1997" s="41">
        <v>7</v>
      </c>
      <c r="E1997" s="45" t="e">
        <f t="shared" si="99"/>
        <v>#REF!</v>
      </c>
      <c r="G1997" s="13"/>
      <c r="H1997" s="1"/>
      <c r="I1997" s="12"/>
    </row>
    <row r="1998" spans="1:9" ht="12.75">
      <c r="A1998" s="37">
        <v>1983</v>
      </c>
      <c r="B1998" t="str">
        <f t="shared" si="100"/>
        <v>KING</v>
      </c>
      <c r="C1998" s="44" t="e">
        <f t="shared" si="97"/>
        <v>#REF!</v>
      </c>
      <c r="D1998" s="41">
        <v>13</v>
      </c>
      <c r="E1998" s="45" t="e">
        <f t="shared" si="99"/>
        <v>#REF!</v>
      </c>
      <c r="G1998" s="13"/>
      <c r="H1998" s="1"/>
      <c r="I1998" s="12"/>
    </row>
    <row r="1999" spans="1:9" ht="12.75">
      <c r="A1999" s="37">
        <v>1984</v>
      </c>
      <c r="B1999" t="str">
        <f t="shared" si="100"/>
        <v>JACK</v>
      </c>
      <c r="C1999" s="44" t="e">
        <f t="shared" si="97"/>
        <v>#REF!</v>
      </c>
      <c r="D1999" s="41">
        <v>11</v>
      </c>
      <c r="E1999" s="45" t="e">
        <f t="shared" si="99"/>
        <v>#REF!</v>
      </c>
      <c r="G1999" s="13"/>
      <c r="H1999" s="1"/>
      <c r="I1999" s="12"/>
    </row>
    <row r="2000" spans="1:9" ht="12.75">
      <c r="A2000" s="37">
        <v>1985</v>
      </c>
      <c r="B2000">
        <f t="shared" si="100"/>
        <v>9</v>
      </c>
      <c r="C2000" s="44" t="e">
        <f t="shared" si="97"/>
        <v>#REF!</v>
      </c>
      <c r="D2000" s="41">
        <v>9</v>
      </c>
      <c r="E2000" s="45" t="e">
        <f t="shared" si="99"/>
        <v>#REF!</v>
      </c>
      <c r="G2000" s="13"/>
      <c r="H2000" s="1"/>
      <c r="I2000" s="12"/>
    </row>
    <row r="2001" spans="1:9" ht="12.75">
      <c r="A2001" s="37">
        <v>1986</v>
      </c>
      <c r="B2001">
        <f t="shared" si="100"/>
        <v>8</v>
      </c>
      <c r="C2001" s="44" t="e">
        <f t="shared" si="97"/>
        <v>#REF!</v>
      </c>
      <c r="D2001" s="41">
        <v>8</v>
      </c>
      <c r="E2001" s="45" t="e">
        <f t="shared" si="99"/>
        <v>#REF!</v>
      </c>
      <c r="G2001" s="13"/>
      <c r="H2001" s="1"/>
      <c r="I2001" s="12"/>
    </row>
    <row r="2002" spans="1:9" ht="12.75">
      <c r="A2002" s="37">
        <v>1987</v>
      </c>
      <c r="B2002">
        <f t="shared" si="100"/>
        <v>6</v>
      </c>
      <c r="C2002" s="44" t="e">
        <f t="shared" si="97"/>
        <v>#REF!</v>
      </c>
      <c r="D2002" s="41">
        <v>6</v>
      </c>
      <c r="E2002" s="45" t="e">
        <f t="shared" si="99"/>
        <v>#REF!</v>
      </c>
      <c r="G2002" s="13"/>
      <c r="H2002" s="1"/>
      <c r="I2002" s="12"/>
    </row>
    <row r="2003" spans="1:9" ht="12.75">
      <c r="A2003" s="37">
        <v>1988</v>
      </c>
      <c r="B2003">
        <f t="shared" si="100"/>
        <v>2</v>
      </c>
      <c r="C2003" s="44" t="e">
        <f t="shared" si="97"/>
        <v>#REF!</v>
      </c>
      <c r="D2003" s="41">
        <v>2</v>
      </c>
      <c r="E2003" s="45" t="e">
        <f t="shared" si="99"/>
        <v>#REF!</v>
      </c>
      <c r="G2003" s="13"/>
      <c r="H2003" s="1"/>
      <c r="I2003" s="12"/>
    </row>
    <row r="2004" spans="1:9" ht="12.75">
      <c r="A2004" s="37">
        <v>1989</v>
      </c>
      <c r="B2004" t="str">
        <f t="shared" si="100"/>
        <v>ACE</v>
      </c>
      <c r="C2004" s="44" t="e">
        <f t="shared" si="97"/>
        <v>#REF!</v>
      </c>
      <c r="D2004" s="41">
        <v>1</v>
      </c>
      <c r="E2004" s="45" t="e">
        <f t="shared" si="99"/>
        <v>#REF!</v>
      </c>
      <c r="G2004" s="13"/>
      <c r="H2004" s="1"/>
      <c r="I2004" s="12"/>
    </row>
    <row r="2005" spans="1:9" ht="12.75">
      <c r="A2005" s="37">
        <v>1990</v>
      </c>
      <c r="B2005" s="1">
        <f t="shared" si="100"/>
        <v>5</v>
      </c>
      <c r="C2005" s="44" t="e">
        <f t="shared" si="97"/>
        <v>#REF!</v>
      </c>
      <c r="D2005" s="42">
        <f aca="true" t="shared" si="101" ref="D2005:D2014">D1992</f>
        <v>5</v>
      </c>
      <c r="E2005" s="45" t="e">
        <f t="shared" si="99"/>
        <v>#REF!</v>
      </c>
      <c r="G2005" s="13"/>
      <c r="H2005" s="1"/>
      <c r="I2005" s="12"/>
    </row>
    <row r="2006" spans="1:9" ht="12.75">
      <c r="A2006" s="37">
        <v>1991</v>
      </c>
      <c r="B2006" s="1">
        <f t="shared" si="100"/>
        <v>3</v>
      </c>
      <c r="C2006" s="44" t="e">
        <f t="shared" si="97"/>
        <v>#REF!</v>
      </c>
      <c r="D2006" s="42">
        <f t="shared" si="101"/>
        <v>3</v>
      </c>
      <c r="E2006" s="45" t="e">
        <f t="shared" si="99"/>
        <v>#REF!</v>
      </c>
      <c r="G2006" s="13"/>
      <c r="H2006" s="1"/>
      <c r="I2006" s="12"/>
    </row>
    <row r="2007" spans="1:9" ht="12.75">
      <c r="A2007" s="37">
        <v>1992</v>
      </c>
      <c r="B2007" s="1">
        <f t="shared" si="100"/>
        <v>4</v>
      </c>
      <c r="C2007" s="44" t="e">
        <f t="shared" si="97"/>
        <v>#REF!</v>
      </c>
      <c r="D2007" s="42">
        <f t="shared" si="101"/>
        <v>4</v>
      </c>
      <c r="E2007" s="45" t="e">
        <f t="shared" si="99"/>
        <v>#REF!</v>
      </c>
      <c r="G2007" s="13"/>
      <c r="H2007" s="1"/>
      <c r="I2007" s="12"/>
    </row>
    <row r="2008" spans="1:9" ht="12.75">
      <c r="A2008" s="37">
        <v>1993</v>
      </c>
      <c r="B2008" s="1" t="str">
        <f t="shared" si="100"/>
        <v>QUEEN</v>
      </c>
      <c r="C2008" s="44" t="e">
        <f t="shared" si="97"/>
        <v>#REF!</v>
      </c>
      <c r="D2008" s="42">
        <f t="shared" si="101"/>
        <v>12</v>
      </c>
      <c r="E2008" s="45" t="e">
        <f t="shared" si="99"/>
        <v>#REF!</v>
      </c>
      <c r="G2008" s="13"/>
      <c r="H2008" s="1"/>
      <c r="I2008" s="12"/>
    </row>
    <row r="2009" spans="1:9" ht="12.75">
      <c r="A2009" s="37">
        <v>1994</v>
      </c>
      <c r="B2009" s="1">
        <f t="shared" si="100"/>
        <v>10</v>
      </c>
      <c r="C2009" s="44" t="e">
        <f t="shared" si="97"/>
        <v>#REF!</v>
      </c>
      <c r="D2009" s="42">
        <f t="shared" si="101"/>
        <v>10</v>
      </c>
      <c r="E2009" s="45" t="e">
        <f t="shared" si="99"/>
        <v>#REF!</v>
      </c>
      <c r="G2009" s="13"/>
      <c r="H2009" s="1"/>
      <c r="I2009" s="12"/>
    </row>
    <row r="2010" spans="1:9" ht="12.75">
      <c r="A2010" s="37">
        <v>1995</v>
      </c>
      <c r="B2010" s="1">
        <f t="shared" si="100"/>
        <v>7</v>
      </c>
      <c r="C2010" s="44" t="e">
        <f t="shared" si="97"/>
        <v>#REF!</v>
      </c>
      <c r="D2010" s="42">
        <f t="shared" si="101"/>
        <v>7</v>
      </c>
      <c r="E2010" s="45" t="e">
        <f t="shared" si="99"/>
        <v>#REF!</v>
      </c>
      <c r="G2010" s="13"/>
      <c r="H2010" s="1"/>
      <c r="I2010" s="12"/>
    </row>
    <row r="2011" spans="1:9" ht="12.75">
      <c r="A2011" s="37">
        <v>1996</v>
      </c>
      <c r="B2011" s="1" t="str">
        <f t="shared" si="100"/>
        <v>KING</v>
      </c>
      <c r="C2011" s="44" t="e">
        <f t="shared" si="97"/>
        <v>#REF!</v>
      </c>
      <c r="D2011" s="42">
        <f t="shared" si="101"/>
        <v>13</v>
      </c>
      <c r="E2011" s="45" t="e">
        <f t="shared" si="99"/>
        <v>#REF!</v>
      </c>
      <c r="G2011" s="13"/>
      <c r="H2011" s="1"/>
      <c r="I2011" s="12"/>
    </row>
    <row r="2012" spans="1:9" ht="12.75">
      <c r="A2012" s="37">
        <v>1997</v>
      </c>
      <c r="B2012" s="1" t="str">
        <f t="shared" si="100"/>
        <v>JACK</v>
      </c>
      <c r="C2012" s="44" t="e">
        <f t="shared" si="97"/>
        <v>#REF!</v>
      </c>
      <c r="D2012" s="42">
        <f t="shared" si="101"/>
        <v>11</v>
      </c>
      <c r="E2012" s="45" t="e">
        <f t="shared" si="99"/>
        <v>#REF!</v>
      </c>
      <c r="G2012" s="13"/>
      <c r="H2012" s="1"/>
      <c r="I2012" s="12"/>
    </row>
    <row r="2013" spans="1:9" ht="12.75">
      <c r="A2013" s="37">
        <v>1998</v>
      </c>
      <c r="B2013" s="1">
        <f t="shared" si="100"/>
        <v>9</v>
      </c>
      <c r="C2013" s="44" t="e">
        <f t="shared" si="97"/>
        <v>#REF!</v>
      </c>
      <c r="D2013" s="42">
        <f t="shared" si="101"/>
        <v>9</v>
      </c>
      <c r="E2013" s="45" t="e">
        <f t="shared" si="99"/>
        <v>#REF!</v>
      </c>
      <c r="G2013" s="13"/>
      <c r="H2013" s="1"/>
      <c r="I2013" s="12"/>
    </row>
    <row r="2014" spans="1:9" ht="12.75">
      <c r="A2014" s="37">
        <v>1999</v>
      </c>
      <c r="B2014" s="1">
        <f t="shared" si="100"/>
        <v>8</v>
      </c>
      <c r="C2014" s="44" t="e">
        <f t="shared" si="97"/>
        <v>#REF!</v>
      </c>
      <c r="D2014" s="42">
        <f t="shared" si="101"/>
        <v>8</v>
      </c>
      <c r="E2014" s="45" t="e">
        <f t="shared" si="99"/>
        <v>#REF!</v>
      </c>
      <c r="G2014" s="13"/>
      <c r="H2014" s="1"/>
      <c r="I2014" s="12"/>
    </row>
    <row r="2015" spans="1:9" ht="12.75">
      <c r="A2015" s="37">
        <v>2000</v>
      </c>
      <c r="B2015" s="1">
        <f t="shared" si="100"/>
        <v>6</v>
      </c>
      <c r="C2015" s="44" t="e">
        <f t="shared" si="97"/>
        <v>#REF!</v>
      </c>
      <c r="D2015" s="42">
        <v>6</v>
      </c>
      <c r="E2015" s="45" t="e">
        <f t="shared" si="99"/>
        <v>#REF!</v>
      </c>
      <c r="G2015" s="13"/>
      <c r="H2015" s="1"/>
      <c r="I2015" s="12"/>
    </row>
    <row r="2016" spans="1:9" ht="12.75">
      <c r="A2016" s="37">
        <v>2001</v>
      </c>
      <c r="B2016" s="1">
        <f t="shared" si="100"/>
        <v>4</v>
      </c>
      <c r="C2016" s="44" t="e">
        <f t="shared" si="97"/>
        <v>#REF!</v>
      </c>
      <c r="D2016" s="42">
        <v>4</v>
      </c>
      <c r="E2016" s="45" t="e">
        <f t="shared" si="99"/>
        <v>#REF!</v>
      </c>
      <c r="G2016" s="13"/>
      <c r="H2016" s="1"/>
      <c r="I2016" s="12"/>
    </row>
    <row r="2017" spans="1:9" ht="12.75">
      <c r="A2017" s="37">
        <v>2002</v>
      </c>
      <c r="B2017" s="1">
        <f t="shared" si="100"/>
        <v>5</v>
      </c>
      <c r="C2017" s="44" t="e">
        <f aca="true" t="shared" si="102" ref="C2017:C2080">IF($A$14=13,$C$16,$C$18)</f>
        <v>#REF!</v>
      </c>
      <c r="D2017" s="42">
        <v>5</v>
      </c>
      <c r="E2017" s="45" t="e">
        <f aca="true" t="shared" si="103" ref="E2017:E2080">IF($A$14=13,4,2)</f>
        <v>#REF!</v>
      </c>
      <c r="G2017" s="13"/>
      <c r="H2017" s="1"/>
      <c r="I2017" s="12"/>
    </row>
    <row r="2018" spans="1:9" ht="12.75">
      <c r="A2018" s="37">
        <v>2003</v>
      </c>
      <c r="C2018" s="44" t="e">
        <f t="shared" si="102"/>
        <v>#REF!</v>
      </c>
      <c r="D2018" s="43">
        <v>27</v>
      </c>
      <c r="E2018" s="45" t="e">
        <f t="shared" si="103"/>
        <v>#REF!</v>
      </c>
      <c r="G2018" s="13"/>
      <c r="H2018" s="1"/>
      <c r="I2018" s="12"/>
    </row>
    <row r="2019" spans="1:9" ht="12.75">
      <c r="A2019" s="37">
        <v>2004</v>
      </c>
      <c r="C2019" s="44" t="e">
        <f t="shared" si="102"/>
        <v>#REF!</v>
      </c>
      <c r="D2019" s="43">
        <v>28</v>
      </c>
      <c r="E2019" s="45" t="e">
        <f t="shared" si="103"/>
        <v>#REF!</v>
      </c>
      <c r="G2019" s="13"/>
      <c r="H2019" s="1"/>
      <c r="I2019" s="12"/>
    </row>
    <row r="2020" spans="1:9" ht="12.75">
      <c r="A2020" s="37">
        <v>2005</v>
      </c>
      <c r="C2020" s="44" t="e">
        <f t="shared" si="102"/>
        <v>#REF!</v>
      </c>
      <c r="D2020" s="43">
        <v>29</v>
      </c>
      <c r="E2020" s="45" t="e">
        <f t="shared" si="103"/>
        <v>#REF!</v>
      </c>
      <c r="G2020" s="13"/>
      <c r="H2020" s="1"/>
      <c r="I2020" s="12"/>
    </row>
    <row r="2021" spans="1:9" ht="12.75">
      <c r="A2021" s="37">
        <v>2006</v>
      </c>
      <c r="C2021" s="44" t="e">
        <f t="shared" si="102"/>
        <v>#REF!</v>
      </c>
      <c r="D2021" s="43">
        <v>30</v>
      </c>
      <c r="E2021" s="45" t="e">
        <f t="shared" si="103"/>
        <v>#REF!</v>
      </c>
      <c r="G2021" s="13"/>
      <c r="H2021" s="1"/>
      <c r="I2021" s="12"/>
    </row>
    <row r="2022" spans="1:9" ht="12.75">
      <c r="A2022" s="37">
        <v>2007</v>
      </c>
      <c r="C2022" s="44" t="e">
        <f t="shared" si="102"/>
        <v>#REF!</v>
      </c>
      <c r="D2022" s="43">
        <v>31</v>
      </c>
      <c r="E2022" s="45" t="e">
        <f t="shared" si="103"/>
        <v>#REF!</v>
      </c>
      <c r="G2022" s="13"/>
      <c r="H2022" s="1"/>
      <c r="I2022" s="12"/>
    </row>
    <row r="2023" spans="1:9" ht="12.75">
      <c r="A2023" s="37">
        <v>2008</v>
      </c>
      <c r="C2023" s="44" t="e">
        <f t="shared" si="102"/>
        <v>#REF!</v>
      </c>
      <c r="D2023" s="43">
        <v>32</v>
      </c>
      <c r="E2023" s="45" t="e">
        <f t="shared" si="103"/>
        <v>#REF!</v>
      </c>
      <c r="G2023" s="13"/>
      <c r="H2023" s="1"/>
      <c r="I2023" s="12"/>
    </row>
    <row r="2024" spans="1:9" ht="12.75">
      <c r="A2024" s="37">
        <v>2009</v>
      </c>
      <c r="C2024" s="44" t="e">
        <f t="shared" si="102"/>
        <v>#REF!</v>
      </c>
      <c r="D2024" s="43">
        <v>33</v>
      </c>
      <c r="E2024" s="45" t="e">
        <f t="shared" si="103"/>
        <v>#REF!</v>
      </c>
      <c r="G2024" s="13"/>
      <c r="H2024" s="1"/>
      <c r="I2024" s="12"/>
    </row>
    <row r="2025" spans="1:9" ht="12.75">
      <c r="A2025" s="37">
        <v>2010</v>
      </c>
      <c r="C2025" s="44" t="e">
        <f t="shared" si="102"/>
        <v>#REF!</v>
      </c>
      <c r="D2025" s="43">
        <v>34</v>
      </c>
      <c r="E2025" s="45" t="e">
        <f t="shared" si="103"/>
        <v>#REF!</v>
      </c>
      <c r="G2025" s="13"/>
      <c r="H2025" s="1"/>
      <c r="I2025" s="12"/>
    </row>
    <row r="2026" spans="1:9" ht="12.75">
      <c r="A2026" s="37">
        <v>2011</v>
      </c>
      <c r="C2026" s="44" t="e">
        <f t="shared" si="102"/>
        <v>#REF!</v>
      </c>
      <c r="D2026" s="43">
        <v>35</v>
      </c>
      <c r="E2026" s="45" t="e">
        <f t="shared" si="103"/>
        <v>#REF!</v>
      </c>
      <c r="G2026" s="13"/>
      <c r="H2026" s="1"/>
      <c r="I2026" s="12"/>
    </row>
    <row r="2027" spans="1:9" ht="12.75">
      <c r="A2027" s="37">
        <v>2012</v>
      </c>
      <c r="C2027" s="44" t="e">
        <f t="shared" si="102"/>
        <v>#REF!</v>
      </c>
      <c r="D2027" s="43">
        <v>36</v>
      </c>
      <c r="E2027" s="45" t="e">
        <f t="shared" si="103"/>
        <v>#REF!</v>
      </c>
      <c r="G2027" s="13"/>
      <c r="H2027" s="1"/>
      <c r="I2027" s="12"/>
    </row>
    <row r="2028" spans="1:9" ht="12.75">
      <c r="A2028" s="37">
        <v>2013</v>
      </c>
      <c r="C2028" s="44" t="e">
        <f t="shared" si="102"/>
        <v>#REF!</v>
      </c>
      <c r="D2028" s="43">
        <v>37</v>
      </c>
      <c r="E2028" s="45" t="e">
        <f t="shared" si="103"/>
        <v>#REF!</v>
      </c>
      <c r="G2028" s="13"/>
      <c r="H2028" s="1"/>
      <c r="I2028" s="12"/>
    </row>
    <row r="2029" spans="1:9" ht="12.75">
      <c r="A2029" s="37">
        <v>2014</v>
      </c>
      <c r="C2029" s="44" t="e">
        <f t="shared" si="102"/>
        <v>#REF!</v>
      </c>
      <c r="D2029" s="43">
        <v>38</v>
      </c>
      <c r="E2029" s="45" t="e">
        <f t="shared" si="103"/>
        <v>#REF!</v>
      </c>
      <c r="G2029" s="13"/>
      <c r="H2029" s="1"/>
      <c r="I2029" s="12"/>
    </row>
    <row r="2030" spans="1:9" ht="12.75">
      <c r="A2030" s="37">
        <v>2015</v>
      </c>
      <c r="C2030" s="44" t="e">
        <f t="shared" si="102"/>
        <v>#REF!</v>
      </c>
      <c r="D2030" s="43">
        <v>39</v>
      </c>
      <c r="E2030" s="45" t="e">
        <f t="shared" si="103"/>
        <v>#REF!</v>
      </c>
      <c r="G2030" s="13"/>
      <c r="H2030" s="1"/>
      <c r="I2030" s="12"/>
    </row>
    <row r="2031" spans="1:9" ht="12.75">
      <c r="A2031" s="37">
        <v>2016</v>
      </c>
      <c r="C2031" s="44" t="e">
        <f t="shared" si="102"/>
        <v>#REF!</v>
      </c>
      <c r="D2031" s="43">
        <v>40</v>
      </c>
      <c r="E2031" s="45" t="e">
        <f t="shared" si="103"/>
        <v>#REF!</v>
      </c>
      <c r="G2031" s="13"/>
      <c r="H2031" s="1"/>
      <c r="I2031" s="12"/>
    </row>
    <row r="2032" spans="1:9" ht="12.75">
      <c r="A2032" s="37">
        <v>2017</v>
      </c>
      <c r="C2032" s="44" t="e">
        <f t="shared" si="102"/>
        <v>#REF!</v>
      </c>
      <c r="D2032" s="43">
        <v>41</v>
      </c>
      <c r="E2032" s="45" t="e">
        <f t="shared" si="103"/>
        <v>#REF!</v>
      </c>
      <c r="G2032" s="13"/>
      <c r="H2032" s="1"/>
      <c r="I2032" s="12"/>
    </row>
    <row r="2033" spans="1:9" ht="12.75">
      <c r="A2033" s="37">
        <v>2018</v>
      </c>
      <c r="C2033" s="44" t="e">
        <f t="shared" si="102"/>
        <v>#REF!</v>
      </c>
      <c r="D2033" s="43">
        <v>42</v>
      </c>
      <c r="E2033" s="45" t="e">
        <f t="shared" si="103"/>
        <v>#REF!</v>
      </c>
      <c r="G2033" s="13"/>
      <c r="H2033" s="1"/>
      <c r="I2033" s="12"/>
    </row>
    <row r="2034" spans="1:9" ht="12.75">
      <c r="A2034" s="37">
        <v>2019</v>
      </c>
      <c r="C2034" s="44" t="e">
        <f t="shared" si="102"/>
        <v>#REF!</v>
      </c>
      <c r="D2034" s="43">
        <v>43</v>
      </c>
      <c r="E2034" s="45" t="e">
        <f t="shared" si="103"/>
        <v>#REF!</v>
      </c>
      <c r="G2034" s="13"/>
      <c r="H2034" s="1"/>
      <c r="I2034" s="12"/>
    </row>
    <row r="2035" spans="1:9" ht="12.75">
      <c r="A2035" s="37">
        <v>2020</v>
      </c>
      <c r="C2035" s="44" t="e">
        <f t="shared" si="102"/>
        <v>#REF!</v>
      </c>
      <c r="D2035" s="43">
        <v>44</v>
      </c>
      <c r="E2035" s="45" t="e">
        <f t="shared" si="103"/>
        <v>#REF!</v>
      </c>
      <c r="G2035" s="13"/>
      <c r="H2035" s="1"/>
      <c r="I2035" s="12"/>
    </row>
    <row r="2036" spans="1:9" ht="12.75">
      <c r="A2036" s="37">
        <v>2021</v>
      </c>
      <c r="C2036" s="44" t="e">
        <f t="shared" si="102"/>
        <v>#REF!</v>
      </c>
      <c r="D2036" s="43">
        <v>45</v>
      </c>
      <c r="E2036" s="45" t="e">
        <f t="shared" si="103"/>
        <v>#REF!</v>
      </c>
      <c r="G2036" s="13"/>
      <c r="H2036" s="1"/>
      <c r="I2036" s="12"/>
    </row>
    <row r="2037" spans="1:9" ht="12.75">
      <c r="A2037" s="37">
        <v>2022</v>
      </c>
      <c r="C2037" s="44" t="e">
        <f t="shared" si="102"/>
        <v>#REF!</v>
      </c>
      <c r="D2037" s="43">
        <v>46</v>
      </c>
      <c r="E2037" s="45" t="e">
        <f t="shared" si="103"/>
        <v>#REF!</v>
      </c>
      <c r="G2037" s="13"/>
      <c r="H2037" s="1"/>
      <c r="I2037" s="12"/>
    </row>
    <row r="2038" spans="1:9" ht="12.75">
      <c r="A2038" s="37">
        <v>2023</v>
      </c>
      <c r="C2038" s="44" t="e">
        <f t="shared" si="102"/>
        <v>#REF!</v>
      </c>
      <c r="D2038" s="43">
        <v>47</v>
      </c>
      <c r="E2038" s="45" t="e">
        <f t="shared" si="103"/>
        <v>#REF!</v>
      </c>
      <c r="G2038" s="13"/>
      <c r="H2038" s="1"/>
      <c r="I2038" s="12"/>
    </row>
    <row r="2039" spans="1:9" ht="12.75">
      <c r="A2039" s="37">
        <v>2024</v>
      </c>
      <c r="C2039" s="44" t="e">
        <f t="shared" si="102"/>
        <v>#REF!</v>
      </c>
      <c r="D2039" s="43">
        <v>48</v>
      </c>
      <c r="E2039" s="45" t="e">
        <f t="shared" si="103"/>
        <v>#REF!</v>
      </c>
      <c r="G2039" s="13"/>
      <c r="H2039" s="1"/>
      <c r="I2039" s="12"/>
    </row>
    <row r="2040" spans="1:9" ht="12.75">
      <c r="A2040" s="37">
        <v>2025</v>
      </c>
      <c r="C2040" s="44" t="e">
        <f t="shared" si="102"/>
        <v>#REF!</v>
      </c>
      <c r="D2040" s="43">
        <v>49</v>
      </c>
      <c r="E2040" s="45" t="e">
        <f t="shared" si="103"/>
        <v>#REF!</v>
      </c>
      <c r="G2040" s="13"/>
      <c r="H2040" s="1"/>
      <c r="I2040" s="12"/>
    </row>
    <row r="2041" spans="1:9" ht="12.75">
      <c r="A2041" s="37">
        <v>2026</v>
      </c>
      <c r="C2041" s="44" t="e">
        <f t="shared" si="102"/>
        <v>#REF!</v>
      </c>
      <c r="D2041" s="43">
        <v>50</v>
      </c>
      <c r="E2041" s="45" t="e">
        <f t="shared" si="103"/>
        <v>#REF!</v>
      </c>
      <c r="G2041" s="13"/>
      <c r="H2041" s="1"/>
      <c r="I2041" s="12"/>
    </row>
    <row r="2042" spans="1:9" ht="12.75">
      <c r="A2042" s="37">
        <v>2027</v>
      </c>
      <c r="C2042" s="44" t="e">
        <f t="shared" si="102"/>
        <v>#REF!</v>
      </c>
      <c r="D2042" s="43">
        <v>51</v>
      </c>
      <c r="E2042" s="45" t="e">
        <f t="shared" si="103"/>
        <v>#REF!</v>
      </c>
      <c r="G2042" s="13"/>
      <c r="H2042" s="1"/>
      <c r="I2042" s="12"/>
    </row>
    <row r="2043" spans="1:9" ht="12.75">
      <c r="A2043" s="37">
        <v>2028</v>
      </c>
      <c r="C2043" s="44" t="e">
        <f t="shared" si="102"/>
        <v>#REF!</v>
      </c>
      <c r="D2043" s="43">
        <v>52</v>
      </c>
      <c r="E2043" s="45" t="e">
        <f t="shared" si="103"/>
        <v>#REF!</v>
      </c>
      <c r="G2043" s="13"/>
      <c r="H2043" s="1"/>
      <c r="I2043" s="12"/>
    </row>
    <row r="2044" spans="1:9" ht="12.75">
      <c r="A2044" s="37">
        <v>2029</v>
      </c>
      <c r="B2044" t="str">
        <f>IF(D2044=13,"KING",IF(D2044=12,"QUEEN",IF(D2044=11,"JACK",IF(D2044=1,"ACE",D2044))))</f>
        <v>KING</v>
      </c>
      <c r="C2044" s="44" t="e">
        <f t="shared" si="102"/>
        <v>#REF!</v>
      </c>
      <c r="D2044" s="41">
        <v>13</v>
      </c>
      <c r="E2044" s="45" t="e">
        <f t="shared" si="103"/>
        <v>#REF!</v>
      </c>
      <c r="G2044" s="13"/>
      <c r="H2044" s="1"/>
      <c r="I2044" s="12"/>
    </row>
    <row r="2045" spans="1:9" ht="12.75">
      <c r="A2045" s="37">
        <v>2030</v>
      </c>
      <c r="B2045" t="str">
        <f aca="true" t="shared" si="104" ref="B2045:B2069">IF(D2045=13,"KING",IF(D2045=12,"QUEEN",IF(D2045=11,"JACK",IF(D2045=1,"ACE",D2045))))</f>
        <v>QUEEN</v>
      </c>
      <c r="C2045" s="44" t="e">
        <f t="shared" si="102"/>
        <v>#REF!</v>
      </c>
      <c r="D2045" s="41">
        <v>12</v>
      </c>
      <c r="E2045" s="45" t="e">
        <f t="shared" si="103"/>
        <v>#REF!</v>
      </c>
      <c r="G2045" s="13"/>
      <c r="H2045" s="1"/>
      <c r="I2045" s="12"/>
    </row>
    <row r="2046" spans="1:9" ht="12.75">
      <c r="A2046" s="37">
        <v>2031</v>
      </c>
      <c r="B2046" t="str">
        <f t="shared" si="104"/>
        <v>JACK</v>
      </c>
      <c r="C2046" s="44" t="e">
        <f t="shared" si="102"/>
        <v>#REF!</v>
      </c>
      <c r="D2046" s="41">
        <v>11</v>
      </c>
      <c r="E2046" s="45" t="e">
        <f t="shared" si="103"/>
        <v>#REF!</v>
      </c>
      <c r="G2046" s="13"/>
      <c r="H2046" s="1"/>
      <c r="I2046" s="12"/>
    </row>
    <row r="2047" spans="1:9" ht="12.75">
      <c r="A2047" s="37">
        <v>2032</v>
      </c>
      <c r="B2047">
        <f t="shared" si="104"/>
        <v>10</v>
      </c>
      <c r="C2047" s="44" t="e">
        <f t="shared" si="102"/>
        <v>#REF!</v>
      </c>
      <c r="D2047" s="41">
        <v>10</v>
      </c>
      <c r="E2047" s="45" t="e">
        <f t="shared" si="103"/>
        <v>#REF!</v>
      </c>
      <c r="G2047" s="13"/>
      <c r="H2047" s="1"/>
      <c r="I2047" s="12"/>
    </row>
    <row r="2048" spans="1:9" ht="12.75">
      <c r="A2048" s="37">
        <v>2033</v>
      </c>
      <c r="B2048">
        <f t="shared" si="104"/>
        <v>9</v>
      </c>
      <c r="C2048" s="44" t="e">
        <f t="shared" si="102"/>
        <v>#REF!</v>
      </c>
      <c r="D2048" s="41">
        <v>9</v>
      </c>
      <c r="E2048" s="45" t="e">
        <f t="shared" si="103"/>
        <v>#REF!</v>
      </c>
      <c r="G2048" s="13"/>
      <c r="H2048" s="1"/>
      <c r="I2048" s="12"/>
    </row>
    <row r="2049" spans="1:9" ht="12.75">
      <c r="A2049" s="37">
        <v>2034</v>
      </c>
      <c r="B2049">
        <f t="shared" si="104"/>
        <v>8</v>
      </c>
      <c r="C2049" s="44" t="e">
        <f t="shared" si="102"/>
        <v>#REF!</v>
      </c>
      <c r="D2049" s="41">
        <v>8</v>
      </c>
      <c r="E2049" s="45" t="e">
        <f t="shared" si="103"/>
        <v>#REF!</v>
      </c>
      <c r="G2049" s="13"/>
      <c r="H2049" s="1"/>
      <c r="I2049" s="12"/>
    </row>
    <row r="2050" spans="1:9" ht="12.75">
      <c r="A2050" s="37">
        <v>2035</v>
      </c>
      <c r="B2050">
        <f t="shared" si="104"/>
        <v>7</v>
      </c>
      <c r="C2050" s="44" t="e">
        <f t="shared" si="102"/>
        <v>#REF!</v>
      </c>
      <c r="D2050" s="41">
        <v>7</v>
      </c>
      <c r="E2050" s="45" t="e">
        <f t="shared" si="103"/>
        <v>#REF!</v>
      </c>
      <c r="G2050" s="13"/>
      <c r="H2050" s="1"/>
      <c r="I2050" s="12"/>
    </row>
    <row r="2051" spans="1:9" ht="12.75">
      <c r="A2051" s="37">
        <v>2036</v>
      </c>
      <c r="B2051">
        <f t="shared" si="104"/>
        <v>6</v>
      </c>
      <c r="C2051" s="44" t="e">
        <f t="shared" si="102"/>
        <v>#REF!</v>
      </c>
      <c r="D2051" s="41">
        <v>6</v>
      </c>
      <c r="E2051" s="45" t="e">
        <f t="shared" si="103"/>
        <v>#REF!</v>
      </c>
      <c r="G2051" s="13"/>
      <c r="H2051" s="1"/>
      <c r="I2051" s="12"/>
    </row>
    <row r="2052" spans="1:9" ht="12.75">
      <c r="A2052" s="37">
        <v>2037</v>
      </c>
      <c r="B2052">
        <f t="shared" si="104"/>
        <v>5</v>
      </c>
      <c r="C2052" s="44" t="e">
        <f t="shared" si="102"/>
        <v>#REF!</v>
      </c>
      <c r="D2052" s="41">
        <v>5</v>
      </c>
      <c r="E2052" s="45" t="e">
        <f t="shared" si="103"/>
        <v>#REF!</v>
      </c>
      <c r="G2052" s="13"/>
      <c r="H2052" s="1"/>
      <c r="I2052" s="12"/>
    </row>
    <row r="2053" spans="1:9" ht="12.75">
      <c r="A2053" s="37">
        <v>2038</v>
      </c>
      <c r="B2053">
        <f t="shared" si="104"/>
        <v>4</v>
      </c>
      <c r="C2053" s="44" t="e">
        <f t="shared" si="102"/>
        <v>#REF!</v>
      </c>
      <c r="D2053" s="41">
        <v>4</v>
      </c>
      <c r="E2053" s="45" t="e">
        <f t="shared" si="103"/>
        <v>#REF!</v>
      </c>
      <c r="G2053" s="13"/>
      <c r="H2053" s="1"/>
      <c r="I2053" s="12"/>
    </row>
    <row r="2054" spans="1:9" ht="12.75">
      <c r="A2054" s="37">
        <v>2039</v>
      </c>
      <c r="B2054">
        <f t="shared" si="104"/>
        <v>3</v>
      </c>
      <c r="C2054" s="44" t="e">
        <f t="shared" si="102"/>
        <v>#REF!</v>
      </c>
      <c r="D2054" s="41">
        <v>3</v>
      </c>
      <c r="E2054" s="45" t="e">
        <f t="shared" si="103"/>
        <v>#REF!</v>
      </c>
      <c r="G2054" s="13"/>
      <c r="H2054" s="1"/>
      <c r="I2054" s="12"/>
    </row>
    <row r="2055" spans="1:9" ht="12.75">
      <c r="A2055" s="37">
        <v>2040</v>
      </c>
      <c r="B2055">
        <f t="shared" si="104"/>
        <v>2</v>
      </c>
      <c r="C2055" s="44" t="e">
        <f t="shared" si="102"/>
        <v>#REF!</v>
      </c>
      <c r="D2055" s="41">
        <v>2</v>
      </c>
      <c r="E2055" s="45" t="e">
        <f t="shared" si="103"/>
        <v>#REF!</v>
      </c>
      <c r="G2055" s="13"/>
      <c r="H2055" s="1"/>
      <c r="I2055" s="12"/>
    </row>
    <row r="2056" spans="1:9" ht="12.75">
      <c r="A2056" s="37">
        <v>2041</v>
      </c>
      <c r="B2056" t="str">
        <f t="shared" si="104"/>
        <v>ACE</v>
      </c>
      <c r="C2056" s="44" t="e">
        <f t="shared" si="102"/>
        <v>#REF!</v>
      </c>
      <c r="D2056" s="41">
        <v>1</v>
      </c>
      <c r="E2056" s="45" t="e">
        <f t="shared" si="103"/>
        <v>#REF!</v>
      </c>
      <c r="G2056" s="13"/>
      <c r="H2056" s="1"/>
      <c r="I2056" s="12"/>
    </row>
    <row r="2057" spans="1:9" ht="12.75">
      <c r="A2057" s="37">
        <v>2042</v>
      </c>
      <c r="B2057" s="1" t="str">
        <f t="shared" si="104"/>
        <v>KING</v>
      </c>
      <c r="C2057" s="44" t="e">
        <f t="shared" si="102"/>
        <v>#REF!</v>
      </c>
      <c r="D2057" s="42">
        <f aca="true" t="shared" si="105" ref="D2057:D2066">D2044</f>
        <v>13</v>
      </c>
      <c r="E2057" s="45" t="e">
        <f t="shared" si="103"/>
        <v>#REF!</v>
      </c>
      <c r="G2057" s="13"/>
      <c r="H2057" s="1"/>
      <c r="I2057" s="12"/>
    </row>
    <row r="2058" spans="1:9" ht="12.75">
      <c r="A2058" s="37">
        <v>2043</v>
      </c>
      <c r="B2058" s="1" t="str">
        <f t="shared" si="104"/>
        <v>QUEEN</v>
      </c>
      <c r="C2058" s="44" t="e">
        <f t="shared" si="102"/>
        <v>#REF!</v>
      </c>
      <c r="D2058" s="42">
        <f t="shared" si="105"/>
        <v>12</v>
      </c>
      <c r="E2058" s="45" t="e">
        <f t="shared" si="103"/>
        <v>#REF!</v>
      </c>
      <c r="G2058" s="13"/>
      <c r="H2058" s="1"/>
      <c r="I2058" s="12"/>
    </row>
    <row r="2059" spans="1:9" ht="12.75">
      <c r="A2059" s="37">
        <v>2044</v>
      </c>
      <c r="B2059" s="1" t="str">
        <f t="shared" si="104"/>
        <v>JACK</v>
      </c>
      <c r="C2059" s="44" t="e">
        <f t="shared" si="102"/>
        <v>#REF!</v>
      </c>
      <c r="D2059" s="42">
        <f t="shared" si="105"/>
        <v>11</v>
      </c>
      <c r="E2059" s="45" t="e">
        <f t="shared" si="103"/>
        <v>#REF!</v>
      </c>
      <c r="G2059" s="13"/>
      <c r="H2059" s="1"/>
      <c r="I2059" s="12"/>
    </row>
    <row r="2060" spans="1:9" ht="12.75">
      <c r="A2060" s="37">
        <v>2045</v>
      </c>
      <c r="B2060" s="1">
        <f t="shared" si="104"/>
        <v>10</v>
      </c>
      <c r="C2060" s="44" t="e">
        <f t="shared" si="102"/>
        <v>#REF!</v>
      </c>
      <c r="D2060" s="42">
        <f t="shared" si="105"/>
        <v>10</v>
      </c>
      <c r="E2060" s="45" t="e">
        <f t="shared" si="103"/>
        <v>#REF!</v>
      </c>
      <c r="G2060" s="13"/>
      <c r="H2060" s="1"/>
      <c r="I2060" s="12"/>
    </row>
    <row r="2061" spans="1:9" ht="12.75">
      <c r="A2061" s="37">
        <v>2046</v>
      </c>
      <c r="B2061" s="1">
        <f t="shared" si="104"/>
        <v>9</v>
      </c>
      <c r="C2061" s="44" t="e">
        <f t="shared" si="102"/>
        <v>#REF!</v>
      </c>
      <c r="D2061" s="42">
        <f t="shared" si="105"/>
        <v>9</v>
      </c>
      <c r="E2061" s="45" t="e">
        <f t="shared" si="103"/>
        <v>#REF!</v>
      </c>
      <c r="G2061" s="13"/>
      <c r="H2061" s="1"/>
      <c r="I2061" s="12"/>
    </row>
    <row r="2062" spans="1:9" ht="12.75">
      <c r="A2062" s="37">
        <v>2047</v>
      </c>
      <c r="B2062" s="1">
        <f t="shared" si="104"/>
        <v>8</v>
      </c>
      <c r="C2062" s="44" t="e">
        <f t="shared" si="102"/>
        <v>#REF!</v>
      </c>
      <c r="D2062" s="42">
        <f t="shared" si="105"/>
        <v>8</v>
      </c>
      <c r="E2062" s="45" t="e">
        <f t="shared" si="103"/>
        <v>#REF!</v>
      </c>
      <c r="G2062" s="13"/>
      <c r="H2062" s="1"/>
      <c r="I2062" s="12"/>
    </row>
    <row r="2063" spans="1:9" ht="12.75">
      <c r="A2063" s="37">
        <v>2048</v>
      </c>
      <c r="B2063" s="1">
        <f t="shared" si="104"/>
        <v>7</v>
      </c>
      <c r="C2063" s="44" t="e">
        <f t="shared" si="102"/>
        <v>#REF!</v>
      </c>
      <c r="D2063" s="42">
        <f t="shared" si="105"/>
        <v>7</v>
      </c>
      <c r="E2063" s="45" t="e">
        <f t="shared" si="103"/>
        <v>#REF!</v>
      </c>
      <c r="G2063" s="13"/>
      <c r="H2063" s="1"/>
      <c r="I2063" s="12"/>
    </row>
    <row r="2064" spans="1:9" ht="12.75">
      <c r="A2064" s="37">
        <v>2049</v>
      </c>
      <c r="B2064" s="1">
        <f t="shared" si="104"/>
        <v>6</v>
      </c>
      <c r="C2064" s="44" t="e">
        <f t="shared" si="102"/>
        <v>#REF!</v>
      </c>
      <c r="D2064" s="42">
        <f t="shared" si="105"/>
        <v>6</v>
      </c>
      <c r="E2064" s="45" t="e">
        <f t="shared" si="103"/>
        <v>#REF!</v>
      </c>
      <c r="G2064" s="13"/>
      <c r="H2064" s="1"/>
      <c r="I2064" s="12"/>
    </row>
    <row r="2065" spans="1:9" ht="12.75">
      <c r="A2065" s="37">
        <v>2050</v>
      </c>
      <c r="B2065" s="1">
        <f t="shared" si="104"/>
        <v>5</v>
      </c>
      <c r="C2065" s="44" t="e">
        <f t="shared" si="102"/>
        <v>#REF!</v>
      </c>
      <c r="D2065" s="42">
        <f t="shared" si="105"/>
        <v>5</v>
      </c>
      <c r="E2065" s="45" t="e">
        <f t="shared" si="103"/>
        <v>#REF!</v>
      </c>
      <c r="G2065" s="13"/>
      <c r="H2065" s="1"/>
      <c r="I2065" s="12"/>
    </row>
    <row r="2066" spans="1:9" ht="12.75">
      <c r="A2066" s="37">
        <v>2051</v>
      </c>
      <c r="B2066" s="1">
        <f t="shared" si="104"/>
        <v>4</v>
      </c>
      <c r="C2066" s="44" t="e">
        <f t="shared" si="102"/>
        <v>#REF!</v>
      </c>
      <c r="D2066" s="42">
        <f t="shared" si="105"/>
        <v>4</v>
      </c>
      <c r="E2066" s="45" t="e">
        <f t="shared" si="103"/>
        <v>#REF!</v>
      </c>
      <c r="G2066" s="13"/>
      <c r="H2066" s="1"/>
      <c r="I2066" s="12"/>
    </row>
    <row r="2067" spans="1:9" ht="12.75">
      <c r="A2067" s="37">
        <v>2052</v>
      </c>
      <c r="B2067" s="1">
        <f t="shared" si="104"/>
        <v>6</v>
      </c>
      <c r="C2067" s="44" t="e">
        <f t="shared" si="102"/>
        <v>#REF!</v>
      </c>
      <c r="D2067" s="42">
        <v>6</v>
      </c>
      <c r="E2067" s="45" t="e">
        <f t="shared" si="103"/>
        <v>#REF!</v>
      </c>
      <c r="G2067" s="13"/>
      <c r="H2067" s="1"/>
      <c r="I2067" s="12"/>
    </row>
    <row r="2068" spans="1:9" ht="12.75">
      <c r="A2068" s="37">
        <v>2053</v>
      </c>
      <c r="B2068" s="1">
        <f t="shared" si="104"/>
        <v>4</v>
      </c>
      <c r="C2068" s="44" t="e">
        <f t="shared" si="102"/>
        <v>#REF!</v>
      </c>
      <c r="D2068" s="42">
        <v>4</v>
      </c>
      <c r="E2068" s="45" t="e">
        <f t="shared" si="103"/>
        <v>#REF!</v>
      </c>
      <c r="G2068" s="13"/>
      <c r="H2068" s="1"/>
      <c r="I2068" s="12"/>
    </row>
    <row r="2069" spans="1:9" ht="12.75">
      <c r="A2069" s="37">
        <v>2054</v>
      </c>
      <c r="B2069" s="1">
        <f t="shared" si="104"/>
        <v>5</v>
      </c>
      <c r="C2069" s="44" t="e">
        <f t="shared" si="102"/>
        <v>#REF!</v>
      </c>
      <c r="D2069" s="42">
        <v>5</v>
      </c>
      <c r="E2069" s="45" t="e">
        <f t="shared" si="103"/>
        <v>#REF!</v>
      </c>
      <c r="G2069" s="13"/>
      <c r="H2069" s="1"/>
      <c r="I2069" s="12"/>
    </row>
    <row r="2070" spans="1:9" ht="12.75">
      <c r="A2070" s="37">
        <v>2055</v>
      </c>
      <c r="C2070" s="44" t="e">
        <f t="shared" si="102"/>
        <v>#REF!</v>
      </c>
      <c r="D2070" s="43">
        <v>27</v>
      </c>
      <c r="E2070" s="45" t="e">
        <f t="shared" si="103"/>
        <v>#REF!</v>
      </c>
      <c r="G2070" s="13"/>
      <c r="H2070" s="1"/>
      <c r="I2070" s="12"/>
    </row>
    <row r="2071" spans="1:9" ht="12.75">
      <c r="A2071" s="37">
        <v>2056</v>
      </c>
      <c r="C2071" s="44" t="e">
        <f t="shared" si="102"/>
        <v>#REF!</v>
      </c>
      <c r="D2071" s="43">
        <v>28</v>
      </c>
      <c r="E2071" s="45" t="e">
        <f t="shared" si="103"/>
        <v>#REF!</v>
      </c>
      <c r="G2071" s="13"/>
      <c r="H2071" s="1"/>
      <c r="I2071" s="12"/>
    </row>
    <row r="2072" spans="1:9" ht="12.75">
      <c r="A2072" s="37">
        <v>2057</v>
      </c>
      <c r="C2072" s="44" t="e">
        <f t="shared" si="102"/>
        <v>#REF!</v>
      </c>
      <c r="D2072" s="43">
        <v>29</v>
      </c>
      <c r="E2072" s="45" t="e">
        <f t="shared" si="103"/>
        <v>#REF!</v>
      </c>
      <c r="G2072" s="13"/>
      <c r="H2072" s="1"/>
      <c r="I2072" s="12"/>
    </row>
    <row r="2073" spans="1:9" ht="12.75">
      <c r="A2073" s="37">
        <v>2058</v>
      </c>
      <c r="C2073" s="44" t="e">
        <f t="shared" si="102"/>
        <v>#REF!</v>
      </c>
      <c r="D2073" s="43">
        <v>30</v>
      </c>
      <c r="E2073" s="45" t="e">
        <f t="shared" si="103"/>
        <v>#REF!</v>
      </c>
      <c r="G2073" s="13"/>
      <c r="H2073" s="1"/>
      <c r="I2073" s="12"/>
    </row>
    <row r="2074" spans="1:9" ht="12.75">
      <c r="A2074" s="37">
        <v>2059</v>
      </c>
      <c r="C2074" s="44" t="e">
        <f t="shared" si="102"/>
        <v>#REF!</v>
      </c>
      <c r="D2074" s="43">
        <v>31</v>
      </c>
      <c r="E2074" s="45" t="e">
        <f t="shared" si="103"/>
        <v>#REF!</v>
      </c>
      <c r="G2074" s="13"/>
      <c r="H2074" s="1"/>
      <c r="I2074" s="12"/>
    </row>
    <row r="2075" spans="1:9" ht="12.75">
      <c r="A2075" s="37">
        <v>2060</v>
      </c>
      <c r="C2075" s="44" t="e">
        <f t="shared" si="102"/>
        <v>#REF!</v>
      </c>
      <c r="D2075" s="43">
        <v>32</v>
      </c>
      <c r="E2075" s="45" t="e">
        <f t="shared" si="103"/>
        <v>#REF!</v>
      </c>
      <c r="G2075" s="13"/>
      <c r="H2075" s="1"/>
      <c r="I2075" s="12"/>
    </row>
    <row r="2076" spans="1:9" ht="12.75">
      <c r="A2076" s="37">
        <v>2061</v>
      </c>
      <c r="C2076" s="44" t="e">
        <f t="shared" si="102"/>
        <v>#REF!</v>
      </c>
      <c r="D2076" s="43">
        <v>33</v>
      </c>
      <c r="E2076" s="45" t="e">
        <f t="shared" si="103"/>
        <v>#REF!</v>
      </c>
      <c r="G2076" s="13"/>
      <c r="H2076" s="1"/>
      <c r="I2076" s="12"/>
    </row>
    <row r="2077" spans="1:9" ht="12.75">
      <c r="A2077" s="37">
        <v>2062</v>
      </c>
      <c r="C2077" s="44" t="e">
        <f t="shared" si="102"/>
        <v>#REF!</v>
      </c>
      <c r="D2077" s="43">
        <v>34</v>
      </c>
      <c r="E2077" s="45" t="e">
        <f t="shared" si="103"/>
        <v>#REF!</v>
      </c>
      <c r="G2077" s="13"/>
      <c r="H2077" s="1"/>
      <c r="I2077" s="12"/>
    </row>
    <row r="2078" spans="1:9" ht="12.75">
      <c r="A2078" s="37">
        <v>2063</v>
      </c>
      <c r="C2078" s="44" t="e">
        <f t="shared" si="102"/>
        <v>#REF!</v>
      </c>
      <c r="D2078" s="43">
        <v>35</v>
      </c>
      <c r="E2078" s="45" t="e">
        <f t="shared" si="103"/>
        <v>#REF!</v>
      </c>
      <c r="G2078" s="13"/>
      <c r="H2078" s="1"/>
      <c r="I2078" s="12"/>
    </row>
    <row r="2079" spans="1:9" ht="12.75">
      <c r="A2079" s="37">
        <v>2064</v>
      </c>
      <c r="C2079" s="44" t="e">
        <f t="shared" si="102"/>
        <v>#REF!</v>
      </c>
      <c r="D2079" s="43">
        <v>36</v>
      </c>
      <c r="E2079" s="45" t="e">
        <f t="shared" si="103"/>
        <v>#REF!</v>
      </c>
      <c r="G2079" s="13"/>
      <c r="H2079" s="1"/>
      <c r="I2079" s="12"/>
    </row>
    <row r="2080" spans="1:9" ht="12.75">
      <c r="A2080" s="37">
        <v>2065</v>
      </c>
      <c r="C2080" s="44" t="e">
        <f t="shared" si="102"/>
        <v>#REF!</v>
      </c>
      <c r="D2080" s="43">
        <v>37</v>
      </c>
      <c r="E2080" s="45" t="e">
        <f t="shared" si="103"/>
        <v>#REF!</v>
      </c>
      <c r="G2080" s="13"/>
      <c r="H2080" s="1"/>
      <c r="I2080" s="12"/>
    </row>
    <row r="2081" spans="1:9" ht="12.75">
      <c r="A2081" s="37">
        <v>2066</v>
      </c>
      <c r="C2081" s="44" t="e">
        <f aca="true" t="shared" si="106" ref="C2081:C2095">IF($A$14=13,$C$16,$C$18)</f>
        <v>#REF!</v>
      </c>
      <c r="D2081" s="43">
        <v>38</v>
      </c>
      <c r="E2081" s="45" t="e">
        <f aca="true" t="shared" si="107" ref="E2081:E2095">IF($A$14=13,4,2)</f>
        <v>#REF!</v>
      </c>
      <c r="G2081" s="13"/>
      <c r="H2081" s="1"/>
      <c r="I2081" s="12"/>
    </row>
    <row r="2082" spans="1:9" ht="12.75">
      <c r="A2082" s="37">
        <v>2067</v>
      </c>
      <c r="C2082" s="44" t="e">
        <f t="shared" si="106"/>
        <v>#REF!</v>
      </c>
      <c r="D2082" s="43">
        <v>39</v>
      </c>
      <c r="E2082" s="45" t="e">
        <f t="shared" si="107"/>
        <v>#REF!</v>
      </c>
      <c r="G2082" s="13"/>
      <c r="H2082" s="1"/>
      <c r="I2082" s="12"/>
    </row>
    <row r="2083" spans="1:9" ht="12.75">
      <c r="A2083" s="37">
        <v>2068</v>
      </c>
      <c r="C2083" s="44" t="e">
        <f t="shared" si="106"/>
        <v>#REF!</v>
      </c>
      <c r="D2083" s="43">
        <v>40</v>
      </c>
      <c r="E2083" s="45" t="e">
        <f t="shared" si="107"/>
        <v>#REF!</v>
      </c>
      <c r="G2083" s="13"/>
      <c r="H2083" s="1"/>
      <c r="I2083" s="12"/>
    </row>
    <row r="2084" spans="1:9" ht="12.75">
      <c r="A2084" s="37">
        <v>2069</v>
      </c>
      <c r="C2084" s="44" t="e">
        <f t="shared" si="106"/>
        <v>#REF!</v>
      </c>
      <c r="D2084" s="43">
        <v>41</v>
      </c>
      <c r="E2084" s="45" t="e">
        <f t="shared" si="107"/>
        <v>#REF!</v>
      </c>
      <c r="G2084" s="13"/>
      <c r="H2084" s="1"/>
      <c r="I2084" s="12"/>
    </row>
    <row r="2085" spans="1:9" ht="12.75">
      <c r="A2085" s="37">
        <v>2070</v>
      </c>
      <c r="C2085" s="44" t="e">
        <f t="shared" si="106"/>
        <v>#REF!</v>
      </c>
      <c r="D2085" s="43">
        <v>42</v>
      </c>
      <c r="E2085" s="45" t="e">
        <f t="shared" si="107"/>
        <v>#REF!</v>
      </c>
      <c r="G2085" s="13"/>
      <c r="H2085" s="1"/>
      <c r="I2085" s="12"/>
    </row>
    <row r="2086" spans="1:9" ht="12.75">
      <c r="A2086" s="37">
        <v>2071</v>
      </c>
      <c r="C2086" s="44" t="e">
        <f t="shared" si="106"/>
        <v>#REF!</v>
      </c>
      <c r="D2086" s="43">
        <v>43</v>
      </c>
      <c r="E2086" s="45" t="e">
        <f t="shared" si="107"/>
        <v>#REF!</v>
      </c>
      <c r="G2086" s="13"/>
      <c r="H2086" s="1"/>
      <c r="I2086" s="12"/>
    </row>
    <row r="2087" spans="1:9" ht="12.75">
      <c r="A2087" s="37">
        <v>2072</v>
      </c>
      <c r="C2087" s="44" t="e">
        <f t="shared" si="106"/>
        <v>#REF!</v>
      </c>
      <c r="D2087" s="43">
        <v>44</v>
      </c>
      <c r="E2087" s="45" t="e">
        <f t="shared" si="107"/>
        <v>#REF!</v>
      </c>
      <c r="G2087" s="13"/>
      <c r="H2087" s="1"/>
      <c r="I2087" s="12"/>
    </row>
    <row r="2088" spans="1:9" ht="12.75">
      <c r="A2088" s="37">
        <v>2073</v>
      </c>
      <c r="C2088" s="44" t="e">
        <f t="shared" si="106"/>
        <v>#REF!</v>
      </c>
      <c r="D2088" s="43">
        <v>45</v>
      </c>
      <c r="E2088" s="45" t="e">
        <f t="shared" si="107"/>
        <v>#REF!</v>
      </c>
      <c r="G2088" s="13"/>
      <c r="H2088" s="1"/>
      <c r="I2088" s="12"/>
    </row>
    <row r="2089" spans="1:9" ht="12.75">
      <c r="A2089" s="37">
        <v>2074</v>
      </c>
      <c r="C2089" s="44" t="e">
        <f t="shared" si="106"/>
        <v>#REF!</v>
      </c>
      <c r="D2089" s="43">
        <v>46</v>
      </c>
      <c r="E2089" s="45" t="e">
        <f t="shared" si="107"/>
        <v>#REF!</v>
      </c>
      <c r="G2089" s="13"/>
      <c r="H2089" s="1"/>
      <c r="I2089" s="12"/>
    </row>
    <row r="2090" spans="1:9" ht="12.75">
      <c r="A2090" s="37">
        <v>2075</v>
      </c>
      <c r="C2090" s="44" t="e">
        <f t="shared" si="106"/>
        <v>#REF!</v>
      </c>
      <c r="D2090" s="43">
        <v>47</v>
      </c>
      <c r="E2090" s="45" t="e">
        <f t="shared" si="107"/>
        <v>#REF!</v>
      </c>
      <c r="G2090" s="13"/>
      <c r="H2090" s="1"/>
      <c r="I2090" s="12"/>
    </row>
    <row r="2091" spans="1:9" ht="12.75">
      <c r="A2091" s="37">
        <v>2076</v>
      </c>
      <c r="C2091" s="44" t="e">
        <f t="shared" si="106"/>
        <v>#REF!</v>
      </c>
      <c r="D2091" s="43">
        <v>48</v>
      </c>
      <c r="E2091" s="45" t="e">
        <f t="shared" si="107"/>
        <v>#REF!</v>
      </c>
      <c r="G2091" s="13"/>
      <c r="H2091" s="1"/>
      <c r="I2091" s="12"/>
    </row>
    <row r="2092" spans="1:9" ht="12.75">
      <c r="A2092" s="37">
        <v>2077</v>
      </c>
      <c r="C2092" s="44" t="e">
        <f t="shared" si="106"/>
        <v>#REF!</v>
      </c>
      <c r="D2092" s="43">
        <v>49</v>
      </c>
      <c r="E2092" s="45" t="e">
        <f t="shared" si="107"/>
        <v>#REF!</v>
      </c>
      <c r="G2092" s="13"/>
      <c r="H2092" s="1"/>
      <c r="I2092" s="12"/>
    </row>
    <row r="2093" spans="1:9" ht="12.75">
      <c r="A2093" s="37">
        <v>2078</v>
      </c>
      <c r="C2093" s="44" t="e">
        <f t="shared" si="106"/>
        <v>#REF!</v>
      </c>
      <c r="D2093" s="43">
        <v>50</v>
      </c>
      <c r="E2093" s="45" t="e">
        <f t="shared" si="107"/>
        <v>#REF!</v>
      </c>
      <c r="G2093" s="13"/>
      <c r="H2093" s="1"/>
      <c r="I2093" s="12"/>
    </row>
    <row r="2094" spans="1:9" ht="12.75">
      <c r="A2094" s="37">
        <v>2079</v>
      </c>
      <c r="C2094" s="44" t="e">
        <f t="shared" si="106"/>
        <v>#REF!</v>
      </c>
      <c r="D2094" s="43">
        <v>51</v>
      </c>
      <c r="E2094" s="45" t="e">
        <f t="shared" si="107"/>
        <v>#REF!</v>
      </c>
      <c r="G2094" s="13"/>
      <c r="H2094" s="1"/>
      <c r="I2094" s="12"/>
    </row>
    <row r="2095" spans="1:9" ht="12.75">
      <c r="A2095" s="37">
        <v>2080</v>
      </c>
      <c r="C2095" s="44" t="e">
        <f t="shared" si="106"/>
        <v>#REF!</v>
      </c>
      <c r="D2095" s="43">
        <v>52</v>
      </c>
      <c r="E2095" s="45" t="e">
        <f t="shared" si="107"/>
        <v>#REF!</v>
      </c>
      <c r="G2095" s="13"/>
      <c r="H2095" s="1"/>
      <c r="I2095" s="12"/>
    </row>
    <row r="2096" ht="12.75">
      <c r="D2096" s="41"/>
    </row>
    <row r="2097" ht="12.75">
      <c r="D2097" s="41"/>
    </row>
    <row r="2098" ht="12.75">
      <c r="D2098" s="41"/>
    </row>
    <row r="2099" ht="12.75">
      <c r="D2099" s="41"/>
    </row>
    <row r="2100" ht="12.75">
      <c r="D2100" s="41"/>
    </row>
    <row r="2101" ht="12.75">
      <c r="D2101" s="41"/>
    </row>
    <row r="2102" ht="12.75">
      <c r="D2102" s="41"/>
    </row>
    <row r="2103" ht="12.75">
      <c r="D2103" s="41"/>
    </row>
    <row r="2104" ht="12.75">
      <c r="D2104" s="41"/>
    </row>
    <row r="2105" ht="12.75">
      <c r="D2105" s="41"/>
    </row>
    <row r="2106" ht="12.75">
      <c r="D2106" s="41"/>
    </row>
    <row r="2107" ht="12.75">
      <c r="D2107" s="41"/>
    </row>
    <row r="2108" ht="12.75">
      <c r="D2108" s="41"/>
    </row>
    <row r="2109" ht="12.75">
      <c r="D2109" s="41"/>
    </row>
    <row r="2110" ht="12.75">
      <c r="D2110" s="41"/>
    </row>
    <row r="2111" ht="12.75">
      <c r="D2111" s="41"/>
    </row>
    <row r="2112" ht="12.75">
      <c r="D2112" s="41"/>
    </row>
    <row r="2113" ht="12.75">
      <c r="D2113" s="41"/>
    </row>
    <row r="2114" ht="12.75">
      <c r="D2114" s="41"/>
    </row>
    <row r="2115" ht="12.75">
      <c r="D2115" s="41"/>
    </row>
    <row r="2116" ht="12.75">
      <c r="D2116" s="41"/>
    </row>
    <row r="2117" ht="12.75">
      <c r="D2117" s="41"/>
    </row>
    <row r="2118" ht="12.75">
      <c r="D2118" s="41"/>
    </row>
    <row r="2119" ht="12.75">
      <c r="D2119" s="41"/>
    </row>
    <row r="2120" ht="12.75">
      <c r="D2120" s="41"/>
    </row>
    <row r="2121" ht="12.75">
      <c r="D2121" s="41"/>
    </row>
    <row r="2122" ht="12.75">
      <c r="D2122" s="41"/>
    </row>
    <row r="2123" ht="12.75">
      <c r="D2123" s="41"/>
    </row>
    <row r="2124" ht="12.75">
      <c r="D2124" s="41"/>
    </row>
    <row r="2125" ht="12.75">
      <c r="D2125" s="41"/>
    </row>
    <row r="2126" ht="12.75">
      <c r="D2126" s="41"/>
    </row>
    <row r="2127" ht="12.75">
      <c r="D2127" s="41"/>
    </row>
    <row r="2128" ht="12.75">
      <c r="D2128" s="41"/>
    </row>
    <row r="2129" ht="12.75">
      <c r="D2129" s="41"/>
    </row>
    <row r="2130" ht="12.75">
      <c r="D2130" s="41"/>
    </row>
    <row r="2131" ht="12.75">
      <c r="D2131" s="41"/>
    </row>
    <row r="2132" ht="12.75">
      <c r="D2132" s="41"/>
    </row>
    <row r="2133" ht="12.75">
      <c r="D2133" s="41"/>
    </row>
    <row r="2134" ht="12.75">
      <c r="D2134" s="41"/>
    </row>
    <row r="2135" ht="12.75">
      <c r="D2135" s="41"/>
    </row>
    <row r="2136" ht="12.75">
      <c r="D2136" s="41"/>
    </row>
    <row r="2137" ht="12.75">
      <c r="D2137" s="41"/>
    </row>
    <row r="2138" ht="12.75">
      <c r="D2138" s="41"/>
    </row>
    <row r="2139" ht="12.75">
      <c r="D2139" s="41"/>
    </row>
    <row r="2140" ht="12.75">
      <c r="D2140" s="41"/>
    </row>
    <row r="2141" ht="12.75">
      <c r="D2141" s="41"/>
    </row>
    <row r="2142" ht="12.75">
      <c r="D2142" s="41"/>
    </row>
    <row r="2143" ht="12.75">
      <c r="D2143" s="41"/>
    </row>
    <row r="2144" ht="12.75">
      <c r="D2144" s="41"/>
    </row>
    <row r="2145" ht="12.75">
      <c r="D2145" s="41"/>
    </row>
    <row r="2146" ht="12.75">
      <c r="D2146" s="41"/>
    </row>
    <row r="2147" ht="12.75">
      <c r="D2147" s="41"/>
    </row>
    <row r="2148" ht="12.75">
      <c r="D2148" s="41"/>
    </row>
    <row r="2149" ht="12.75">
      <c r="D2149" s="41"/>
    </row>
    <row r="2150" ht="12.75">
      <c r="D2150" s="41"/>
    </row>
    <row r="2151" ht="12.75">
      <c r="D2151" s="41"/>
    </row>
    <row r="2152" ht="12.75">
      <c r="D2152" s="41"/>
    </row>
    <row r="2153" ht="12.75">
      <c r="D2153" s="41"/>
    </row>
    <row r="2154" ht="12.75">
      <c r="D2154" s="41"/>
    </row>
    <row r="2155" ht="12.75">
      <c r="D2155" s="41"/>
    </row>
    <row r="2156" ht="12.75">
      <c r="D2156" s="41"/>
    </row>
    <row r="2157" ht="12.75">
      <c r="D2157" s="41"/>
    </row>
    <row r="2158" ht="12.75">
      <c r="D2158" s="41"/>
    </row>
    <row r="2159" ht="12.75">
      <c r="D2159" s="41"/>
    </row>
    <row r="2160" ht="12.75">
      <c r="D2160" s="41"/>
    </row>
    <row r="2161" ht="12.75">
      <c r="D2161" s="41"/>
    </row>
    <row r="2162" ht="12.75">
      <c r="D2162" s="41"/>
    </row>
    <row r="2163" ht="12.75">
      <c r="D2163" s="41"/>
    </row>
    <row r="2164" ht="12.75">
      <c r="D2164" s="41"/>
    </row>
    <row r="2165" ht="12.75">
      <c r="D2165" s="41"/>
    </row>
    <row r="2166" ht="12.75">
      <c r="D2166" s="41"/>
    </row>
    <row r="2167" ht="12.75">
      <c r="D2167" s="41"/>
    </row>
    <row r="2168" ht="12.75">
      <c r="D2168" s="41"/>
    </row>
    <row r="2169" ht="12.75">
      <c r="D2169" s="41"/>
    </row>
    <row r="2170" ht="12.75">
      <c r="D2170" s="41"/>
    </row>
    <row r="2171" ht="12.75">
      <c r="D2171" s="41"/>
    </row>
    <row r="2172" ht="12.75">
      <c r="D2172" s="41"/>
    </row>
    <row r="2173" ht="12.75">
      <c r="D2173" s="41"/>
    </row>
    <row r="2174" ht="12.75">
      <c r="D2174" s="41"/>
    </row>
    <row r="2175" ht="12.75">
      <c r="D2175" s="41"/>
    </row>
    <row r="2176" ht="12.75">
      <c r="D2176" s="41"/>
    </row>
    <row r="2177" ht="12.75">
      <c r="D2177" s="41"/>
    </row>
    <row r="2178" ht="12.75">
      <c r="D2178" s="41"/>
    </row>
    <row r="2179" ht="12.75">
      <c r="D2179" s="41"/>
    </row>
    <row r="2180" ht="12.75">
      <c r="D2180" s="41"/>
    </row>
    <row r="2181" ht="12.75">
      <c r="D2181" s="41"/>
    </row>
    <row r="2182" ht="12.75">
      <c r="D2182" s="41"/>
    </row>
    <row r="2183" ht="12.75">
      <c r="D2183" s="41"/>
    </row>
    <row r="2184" ht="12.75">
      <c r="D2184" s="41"/>
    </row>
    <row r="2185" ht="12.75">
      <c r="D2185" s="41"/>
    </row>
    <row r="2186" ht="12.75">
      <c r="D2186" s="41"/>
    </row>
    <row r="2187" ht="12.75">
      <c r="D2187" s="41"/>
    </row>
    <row r="2188" ht="12.75">
      <c r="D2188" s="41"/>
    </row>
    <row r="2189" ht="12.75">
      <c r="D2189" s="41"/>
    </row>
    <row r="2190" ht="12.75">
      <c r="D2190" s="41"/>
    </row>
    <row r="2191" ht="12.75">
      <c r="D2191" s="41"/>
    </row>
    <row r="2192" ht="12.75">
      <c r="D2192" s="41"/>
    </row>
    <row r="2193" ht="12.75">
      <c r="D2193" s="41"/>
    </row>
    <row r="2194" ht="12.75">
      <c r="D2194" s="41"/>
    </row>
    <row r="2195" ht="12.75">
      <c r="D2195" s="41"/>
    </row>
    <row r="2196" ht="12.75">
      <c r="D2196" s="41"/>
    </row>
    <row r="2197" ht="12.75">
      <c r="D2197" s="41"/>
    </row>
    <row r="2198" ht="12.75">
      <c r="D2198" s="41"/>
    </row>
    <row r="2199" ht="12.75">
      <c r="D2199" s="41"/>
    </row>
    <row r="2200" ht="12.75">
      <c r="D2200" s="41"/>
    </row>
    <row r="2201" ht="12.75">
      <c r="D2201" s="41"/>
    </row>
    <row r="2202" ht="12.75">
      <c r="D2202" s="41"/>
    </row>
    <row r="2203" ht="12.75">
      <c r="D2203" s="41"/>
    </row>
    <row r="2204" ht="12.75">
      <c r="D2204" s="41"/>
    </row>
    <row r="2205" ht="12.75">
      <c r="D2205" s="41"/>
    </row>
    <row r="2206" ht="12.75">
      <c r="D2206" s="41"/>
    </row>
    <row r="2207" ht="12.75">
      <c r="D2207" s="41"/>
    </row>
    <row r="2208" ht="12.75">
      <c r="D2208" s="41"/>
    </row>
    <row r="2209" ht="12.75">
      <c r="D2209" s="41"/>
    </row>
    <row r="2210" ht="12.75">
      <c r="D2210" s="41"/>
    </row>
    <row r="2211" ht="12.75">
      <c r="D2211" s="41"/>
    </row>
    <row r="2212" ht="12.75">
      <c r="D2212" s="41"/>
    </row>
    <row r="2213" ht="12.75">
      <c r="D2213" s="41"/>
    </row>
    <row r="2214" ht="12.75">
      <c r="D2214" s="41"/>
    </row>
    <row r="2215" ht="12.75">
      <c r="D2215" s="41"/>
    </row>
    <row r="2216" ht="12.75">
      <c r="D2216" s="41"/>
    </row>
    <row r="2217" ht="12.75">
      <c r="D2217" s="41"/>
    </row>
    <row r="2218" ht="12.75">
      <c r="D2218" s="41"/>
    </row>
    <row r="2219" ht="12.75">
      <c r="D2219" s="41"/>
    </row>
    <row r="2220" ht="12.75">
      <c r="D2220" s="41"/>
    </row>
    <row r="2221" ht="12.75">
      <c r="D2221" s="41"/>
    </row>
    <row r="2222" ht="12.75">
      <c r="D2222" s="41"/>
    </row>
    <row r="2223" ht="12.75">
      <c r="D2223" s="41"/>
    </row>
    <row r="2224" ht="12.75">
      <c r="D2224" s="41"/>
    </row>
    <row r="2225" ht="12.75">
      <c r="D2225" s="41"/>
    </row>
    <row r="2226" ht="12.75">
      <c r="D2226" s="41"/>
    </row>
    <row r="2227" ht="12.75">
      <c r="D2227" s="41"/>
    </row>
    <row r="2228" ht="12.75">
      <c r="D2228" s="41"/>
    </row>
    <row r="2229" ht="12.75">
      <c r="D2229" s="41"/>
    </row>
    <row r="2230" ht="12.75">
      <c r="D2230" s="41"/>
    </row>
    <row r="2231" ht="12.75">
      <c r="D2231" s="41"/>
    </row>
    <row r="2232" ht="12.75">
      <c r="D2232" s="41"/>
    </row>
    <row r="2233" ht="12.75">
      <c r="D2233" s="41"/>
    </row>
    <row r="2234" ht="12.75">
      <c r="D2234" s="41"/>
    </row>
    <row r="2235" ht="12.75">
      <c r="D2235" s="41"/>
    </row>
    <row r="2236" ht="12.75">
      <c r="D2236" s="41"/>
    </row>
    <row r="2237" ht="12.75">
      <c r="D2237" s="41"/>
    </row>
    <row r="2238" ht="12.75">
      <c r="D2238" s="41"/>
    </row>
    <row r="2239" ht="12.75">
      <c r="D2239" s="41"/>
    </row>
    <row r="2240" ht="12.75">
      <c r="D2240" s="41"/>
    </row>
    <row r="2241" ht="12.75">
      <c r="D2241" s="41"/>
    </row>
    <row r="2242" ht="12.75">
      <c r="D2242" s="41"/>
    </row>
    <row r="2243" ht="12.75">
      <c r="D2243" s="41"/>
    </row>
    <row r="2244" ht="12.75">
      <c r="D2244" s="41"/>
    </row>
    <row r="2245" ht="12.75">
      <c r="D2245" s="41"/>
    </row>
    <row r="2246" ht="12.75">
      <c r="D2246" s="41"/>
    </row>
    <row r="2247" ht="12.75">
      <c r="D2247" s="41"/>
    </row>
    <row r="2248" ht="12.75">
      <c r="D2248" s="41"/>
    </row>
    <row r="2249" ht="12.75">
      <c r="D2249" s="41"/>
    </row>
    <row r="2250" ht="12.75">
      <c r="D2250" s="41"/>
    </row>
    <row r="2251" ht="12.75">
      <c r="D2251" s="41"/>
    </row>
    <row r="2252" ht="12.75">
      <c r="D2252" s="41"/>
    </row>
    <row r="2253" ht="12.75">
      <c r="D2253" s="41"/>
    </row>
    <row r="2254" ht="12.75">
      <c r="D2254" s="41"/>
    </row>
    <row r="2255" ht="12.75">
      <c r="D2255" s="41"/>
    </row>
    <row r="2256" ht="12.75">
      <c r="D2256" s="41"/>
    </row>
    <row r="2257" ht="12.75">
      <c r="D2257" s="41"/>
    </row>
    <row r="2258" ht="12.75">
      <c r="D2258" s="41"/>
    </row>
    <row r="2259" ht="12.75">
      <c r="D2259" s="41"/>
    </row>
    <row r="2260" ht="12.75">
      <c r="D2260" s="41"/>
    </row>
    <row r="2261" ht="12.75">
      <c r="D2261" s="41"/>
    </row>
    <row r="2262" ht="12.75">
      <c r="D2262" s="41"/>
    </row>
    <row r="2263" ht="12.75">
      <c r="D2263" s="41"/>
    </row>
    <row r="2264" ht="12.75">
      <c r="D2264" s="41"/>
    </row>
    <row r="2265" ht="12.75">
      <c r="D2265" s="41"/>
    </row>
    <row r="2266" ht="12.75">
      <c r="D2266" s="41"/>
    </row>
    <row r="2267" ht="12.75">
      <c r="D2267" s="41"/>
    </row>
    <row r="2268" ht="12.75">
      <c r="D2268" s="41"/>
    </row>
    <row r="2269" ht="12.75">
      <c r="D2269" s="41"/>
    </row>
    <row r="2270" ht="12.75">
      <c r="D2270" s="41"/>
    </row>
    <row r="2271" ht="12.75">
      <c r="D2271" s="41"/>
    </row>
    <row r="2272" ht="12.75">
      <c r="D2272" s="41"/>
    </row>
    <row r="2273" ht="12.75">
      <c r="D2273" s="41"/>
    </row>
    <row r="2274" ht="12.75">
      <c r="D2274" s="41"/>
    </row>
    <row r="2275" ht="12.75">
      <c r="D2275" s="41"/>
    </row>
    <row r="2276" ht="12.75">
      <c r="D2276" s="41"/>
    </row>
    <row r="2277" ht="12.75">
      <c r="D2277" s="41"/>
    </row>
    <row r="2278" ht="12.75">
      <c r="D2278" s="41"/>
    </row>
    <row r="2279" ht="12.75">
      <c r="D2279" s="41"/>
    </row>
    <row r="2280" ht="12.75">
      <c r="D2280" s="41"/>
    </row>
    <row r="2281" ht="12.75">
      <c r="D2281" s="41"/>
    </row>
    <row r="2282" ht="12.75">
      <c r="D2282" s="41"/>
    </row>
    <row r="2283" ht="12.75">
      <c r="D2283" s="41"/>
    </row>
    <row r="2284" ht="12.75">
      <c r="D2284" s="41"/>
    </row>
    <row r="2285" ht="12.75">
      <c r="D2285" s="41"/>
    </row>
    <row r="2286" ht="12.75">
      <c r="D2286" s="41"/>
    </row>
    <row r="2287" ht="12.75">
      <c r="D2287" s="41"/>
    </row>
    <row r="2288" ht="12.75">
      <c r="D2288" s="41"/>
    </row>
    <row r="2289" ht="12.75">
      <c r="D2289" s="41"/>
    </row>
    <row r="2290" ht="12.75">
      <c r="D2290" s="41"/>
    </row>
    <row r="2291" ht="12.75">
      <c r="D2291" s="41"/>
    </row>
    <row r="2292" ht="12.75">
      <c r="D2292" s="41"/>
    </row>
    <row r="2293" ht="12.75">
      <c r="D2293" s="41"/>
    </row>
    <row r="2294" ht="12.75">
      <c r="D2294" s="41"/>
    </row>
    <row r="2295" ht="12.75">
      <c r="D2295" s="41"/>
    </row>
    <row r="2296" ht="12.75">
      <c r="D2296" s="41"/>
    </row>
    <row r="2297" ht="12.75">
      <c r="D2297" s="41"/>
    </row>
    <row r="2298" ht="12.75">
      <c r="D2298" s="41"/>
    </row>
    <row r="2299" ht="12.75">
      <c r="D2299" s="41"/>
    </row>
    <row r="2300" ht="12.75">
      <c r="D2300" s="41"/>
    </row>
    <row r="2301" ht="12.75">
      <c r="D2301" s="41"/>
    </row>
    <row r="2302" ht="12.75">
      <c r="D2302" s="41"/>
    </row>
    <row r="2303" ht="12.75">
      <c r="D2303" s="41"/>
    </row>
    <row r="2304" ht="12.75">
      <c r="D2304" s="41"/>
    </row>
    <row r="2305" ht="12.75">
      <c r="D2305" s="41"/>
    </row>
    <row r="2306" ht="12.75">
      <c r="D2306" s="41"/>
    </row>
    <row r="2307" ht="12.75">
      <c r="D2307" s="41"/>
    </row>
    <row r="2308" ht="12.75">
      <c r="D2308" s="41"/>
    </row>
    <row r="2309" ht="12.75">
      <c r="D2309" s="41"/>
    </row>
    <row r="2310" ht="12.75">
      <c r="D2310" s="41"/>
    </row>
    <row r="2311" ht="12.75">
      <c r="D2311" s="41"/>
    </row>
    <row r="2312" ht="12.75">
      <c r="D2312" s="41"/>
    </row>
    <row r="2313" ht="12.75">
      <c r="D2313" s="41"/>
    </row>
    <row r="2314" ht="12.75">
      <c r="D2314" s="41"/>
    </row>
    <row r="2315" ht="12.75">
      <c r="D2315" s="41"/>
    </row>
    <row r="2316" ht="12.75">
      <c r="D2316" s="41"/>
    </row>
    <row r="2317" ht="12.75">
      <c r="D2317" s="41"/>
    </row>
    <row r="2318" ht="12.75">
      <c r="D2318" s="41"/>
    </row>
    <row r="2319" ht="12.75">
      <c r="D2319" s="41"/>
    </row>
    <row r="2320" ht="12.75">
      <c r="D2320" s="41"/>
    </row>
    <row r="2321" ht="12.75">
      <c r="D2321" s="41"/>
    </row>
    <row r="2322" ht="12.75">
      <c r="D2322" s="41"/>
    </row>
    <row r="2323" ht="12.75">
      <c r="D2323" s="41"/>
    </row>
    <row r="2324" ht="12.75">
      <c r="D2324" s="41"/>
    </row>
    <row r="2325" ht="12.75">
      <c r="D2325" s="41"/>
    </row>
    <row r="2326" ht="12.75">
      <c r="D2326" s="41"/>
    </row>
    <row r="2327" ht="12.75">
      <c r="D2327" s="41"/>
    </row>
    <row r="2328" ht="12.75">
      <c r="D2328" s="41"/>
    </row>
    <row r="2329" ht="12.75">
      <c r="D2329" s="41"/>
    </row>
    <row r="2330" ht="12.75">
      <c r="D2330" s="41"/>
    </row>
    <row r="2331" ht="12.75">
      <c r="D2331" s="41"/>
    </row>
    <row r="2332" ht="12.75">
      <c r="D2332" s="41"/>
    </row>
    <row r="2333" ht="12.75">
      <c r="D2333" s="41"/>
    </row>
    <row r="2334" ht="12.75">
      <c r="D2334" s="41"/>
    </row>
    <row r="2335" ht="12.75">
      <c r="D2335" s="41"/>
    </row>
    <row r="2336" ht="12.75">
      <c r="D2336" s="41"/>
    </row>
    <row r="2337" ht="12.75">
      <c r="D2337" s="41"/>
    </row>
    <row r="2338" ht="12.75">
      <c r="D2338" s="41"/>
    </row>
    <row r="2339" ht="12.75">
      <c r="D2339" s="41"/>
    </row>
    <row r="2340" ht="12.75">
      <c r="D2340" s="41"/>
    </row>
    <row r="2341" ht="12.75">
      <c r="D2341" s="41"/>
    </row>
    <row r="2342" ht="12.75">
      <c r="D2342" s="41"/>
    </row>
    <row r="2343" ht="12.75">
      <c r="D2343" s="41"/>
    </row>
    <row r="2344" ht="12.75">
      <c r="D2344" s="41"/>
    </row>
    <row r="2345" ht="12.75">
      <c r="D2345" s="41"/>
    </row>
    <row r="2346" ht="12.75">
      <c r="D2346" s="41"/>
    </row>
    <row r="2347" ht="12.75">
      <c r="D2347" s="41"/>
    </row>
    <row r="2348" ht="12.75">
      <c r="D2348" s="41"/>
    </row>
    <row r="2349" ht="12.75">
      <c r="D2349" s="41"/>
    </row>
    <row r="2350" ht="12.75">
      <c r="D2350" s="41"/>
    </row>
    <row r="2351" ht="12.75">
      <c r="D2351" s="41"/>
    </row>
    <row r="2352" ht="12.75">
      <c r="D2352" s="41"/>
    </row>
    <row r="2353" ht="12.75">
      <c r="D2353" s="41"/>
    </row>
    <row r="2354" ht="12.75">
      <c r="D2354" s="41"/>
    </row>
    <row r="2355" ht="12.75">
      <c r="D2355" s="41"/>
    </row>
    <row r="2356" ht="12.75">
      <c r="D2356" s="41"/>
    </row>
    <row r="2357" ht="12.75">
      <c r="D2357" s="41"/>
    </row>
    <row r="2358" ht="12.75">
      <c r="D2358" s="41"/>
    </row>
    <row r="2359" ht="12.75">
      <c r="D2359" s="41"/>
    </row>
    <row r="2360" ht="12.75">
      <c r="D2360" s="41"/>
    </row>
    <row r="2361" ht="12.75">
      <c r="D2361" s="41"/>
    </row>
    <row r="2362" ht="12.75">
      <c r="D2362" s="41"/>
    </row>
    <row r="2363" ht="12.75">
      <c r="D2363" s="41"/>
    </row>
    <row r="2364" ht="12.75">
      <c r="D2364" s="41"/>
    </row>
    <row r="2365" ht="12.75">
      <c r="D2365" s="41"/>
    </row>
    <row r="2366" ht="12.75">
      <c r="D2366" s="41"/>
    </row>
    <row r="2367" ht="12.75">
      <c r="D2367" s="41"/>
    </row>
    <row r="2368" ht="12.75">
      <c r="D2368" s="41"/>
    </row>
    <row r="2369" ht="12.75">
      <c r="D2369" s="41"/>
    </row>
    <row r="2370" ht="12.75">
      <c r="D2370" s="41"/>
    </row>
    <row r="2371" ht="12.75">
      <c r="D2371" s="41"/>
    </row>
    <row r="2372" ht="12.75">
      <c r="D2372" s="41"/>
    </row>
    <row r="2373" ht="12.75">
      <c r="D2373" s="41"/>
    </row>
    <row r="2374" ht="12.75">
      <c r="D2374" s="41"/>
    </row>
    <row r="2375" ht="12.75">
      <c r="D2375" s="41"/>
    </row>
    <row r="2376" ht="12.75">
      <c r="D2376" s="41"/>
    </row>
    <row r="2377" ht="12.75">
      <c r="D2377" s="41"/>
    </row>
    <row r="2378" ht="12.75">
      <c r="D2378" s="41"/>
    </row>
    <row r="2379" ht="12.75">
      <c r="D2379" s="41"/>
    </row>
    <row r="2380" ht="12.75">
      <c r="D2380" s="41"/>
    </row>
    <row r="2381" ht="12.75">
      <c r="D2381" s="41"/>
    </row>
    <row r="2382" ht="12.75">
      <c r="D2382" s="41"/>
    </row>
    <row r="2383" ht="12.75">
      <c r="D2383" s="41"/>
    </row>
    <row r="2384" ht="12.75">
      <c r="D2384" s="41"/>
    </row>
    <row r="2385" ht="12.75">
      <c r="D2385" s="41"/>
    </row>
    <row r="2386" ht="12.75">
      <c r="D2386" s="41"/>
    </row>
    <row r="2387" ht="12.75">
      <c r="D2387" s="41"/>
    </row>
    <row r="2388" ht="12.75">
      <c r="D2388" s="41"/>
    </row>
    <row r="2389" ht="12.75">
      <c r="D2389" s="41"/>
    </row>
    <row r="2390" ht="12.75">
      <c r="D2390" s="41"/>
    </row>
    <row r="2391" ht="12.75">
      <c r="D2391" s="41"/>
    </row>
    <row r="2392" ht="12.75">
      <c r="D2392" s="41"/>
    </row>
    <row r="2393" ht="12.75">
      <c r="D2393" s="41"/>
    </row>
    <row r="2394" ht="12.75">
      <c r="D2394" s="41"/>
    </row>
    <row r="2395" ht="12.75">
      <c r="D2395" s="41"/>
    </row>
    <row r="2396" ht="12.75">
      <c r="D2396" s="41"/>
    </row>
    <row r="2397" ht="12.75">
      <c r="D2397" s="41"/>
    </row>
    <row r="2398" ht="12.75">
      <c r="D2398" s="41"/>
    </row>
    <row r="2399" ht="12.75">
      <c r="D2399" s="41"/>
    </row>
    <row r="2400" ht="12.75">
      <c r="D2400" s="41"/>
    </row>
    <row r="2401" ht="12.75">
      <c r="D2401" s="41"/>
    </row>
    <row r="2402" ht="12.75">
      <c r="D2402" s="41"/>
    </row>
    <row r="2403" ht="12.75">
      <c r="D2403" s="41"/>
    </row>
    <row r="2404" ht="12.75">
      <c r="D2404" s="41"/>
    </row>
    <row r="2405" ht="12.75">
      <c r="D2405" s="41"/>
    </row>
    <row r="2406" ht="12.75">
      <c r="D2406" s="41"/>
    </row>
    <row r="2407" ht="12.75">
      <c r="D2407" s="41"/>
    </row>
    <row r="2408" ht="12.75">
      <c r="D2408" s="41"/>
    </row>
    <row r="2409" ht="12.75">
      <c r="D2409" s="41"/>
    </row>
    <row r="2410" ht="12.75">
      <c r="D2410" s="41"/>
    </row>
    <row r="2411" ht="12.75">
      <c r="D2411" s="41"/>
    </row>
    <row r="2412" ht="12.75">
      <c r="D2412" s="41"/>
    </row>
    <row r="2413" ht="12.75">
      <c r="D2413" s="41"/>
    </row>
    <row r="2414" ht="12.75">
      <c r="D2414" s="41"/>
    </row>
    <row r="2415" ht="12.75">
      <c r="D2415" s="41"/>
    </row>
    <row r="2416" ht="12.75">
      <c r="D2416" s="41"/>
    </row>
    <row r="2417" ht="12.75">
      <c r="D2417" s="41"/>
    </row>
    <row r="2418" ht="12.75">
      <c r="D2418" s="41"/>
    </row>
    <row r="2419" ht="12.75">
      <c r="D2419" s="41"/>
    </row>
    <row r="2420" ht="12.75">
      <c r="D2420" s="41"/>
    </row>
    <row r="2421" ht="12.75">
      <c r="D2421" s="41"/>
    </row>
    <row r="2422" ht="12.75">
      <c r="D2422" s="41"/>
    </row>
    <row r="2423" ht="12.75">
      <c r="D2423" s="41"/>
    </row>
    <row r="2424" ht="12.75">
      <c r="D2424" s="41"/>
    </row>
    <row r="2425" ht="12.75">
      <c r="D2425" s="41"/>
    </row>
    <row r="2426" ht="12.75">
      <c r="D2426" s="41"/>
    </row>
    <row r="2427" ht="12.75">
      <c r="D2427" s="41"/>
    </row>
    <row r="2428" ht="12.75">
      <c r="D2428" s="41"/>
    </row>
    <row r="2429" ht="12.75">
      <c r="D2429" s="41"/>
    </row>
    <row r="2430" ht="12.75">
      <c r="D2430" s="41"/>
    </row>
    <row r="2431" ht="12.75">
      <c r="D2431" s="41"/>
    </row>
    <row r="2432" ht="12.75">
      <c r="D2432" s="41"/>
    </row>
    <row r="2433" ht="12.75">
      <c r="D2433" s="41"/>
    </row>
    <row r="2434" ht="12.75">
      <c r="D2434" s="41"/>
    </row>
    <row r="2435" ht="12.75">
      <c r="D2435" s="41"/>
    </row>
    <row r="2436" ht="12.75">
      <c r="D2436" s="41"/>
    </row>
    <row r="2437" ht="12.75">
      <c r="D2437" s="41"/>
    </row>
    <row r="2438" ht="12.75">
      <c r="D2438" s="41"/>
    </row>
    <row r="2439" ht="12.75">
      <c r="D2439" s="41"/>
    </row>
    <row r="2440" ht="12.75">
      <c r="D2440" s="41"/>
    </row>
    <row r="2441" ht="12.75">
      <c r="D2441" s="41"/>
    </row>
    <row r="2442" ht="12.75">
      <c r="D2442" s="41"/>
    </row>
    <row r="2443" ht="12.75">
      <c r="D2443" s="41"/>
    </row>
    <row r="2444" ht="12.75">
      <c r="D2444" s="41"/>
    </row>
    <row r="2445" ht="12.75">
      <c r="D2445" s="41"/>
    </row>
    <row r="2446" ht="12.75">
      <c r="D2446" s="41"/>
    </row>
    <row r="2447" ht="12.75">
      <c r="D2447" s="41"/>
    </row>
    <row r="2448" ht="12.75">
      <c r="D2448" s="41"/>
    </row>
    <row r="2449" ht="12.75">
      <c r="D2449" s="41"/>
    </row>
    <row r="2450" ht="12.75">
      <c r="D2450" s="41"/>
    </row>
    <row r="2451" ht="12.75">
      <c r="D2451" s="41"/>
    </row>
    <row r="2452" ht="12.75">
      <c r="D2452" s="41"/>
    </row>
    <row r="2453" ht="12.75">
      <c r="D2453" s="41"/>
    </row>
    <row r="2454" ht="12.75">
      <c r="D2454" s="41"/>
    </row>
    <row r="2455" ht="12.75">
      <c r="D2455" s="41"/>
    </row>
    <row r="2456" ht="12.75">
      <c r="D2456" s="41"/>
    </row>
    <row r="2457" ht="12.75">
      <c r="D2457" s="41"/>
    </row>
    <row r="2458" ht="12.75">
      <c r="D2458" s="41"/>
    </row>
    <row r="2459" ht="12.75">
      <c r="D2459" s="41"/>
    </row>
    <row r="2460" ht="12.75">
      <c r="D2460" s="41"/>
    </row>
    <row r="2461" ht="12.75">
      <c r="D2461" s="41"/>
    </row>
    <row r="2462" ht="12.75">
      <c r="D2462" s="41"/>
    </row>
    <row r="2463" ht="12.75">
      <c r="D2463" s="41"/>
    </row>
    <row r="2464" ht="12.75">
      <c r="D2464" s="41"/>
    </row>
    <row r="2465" ht="12.75">
      <c r="D2465" s="41"/>
    </row>
    <row r="2466" ht="12.75">
      <c r="D2466" s="41"/>
    </row>
    <row r="2467" ht="12.75">
      <c r="D2467" s="41"/>
    </row>
    <row r="2468" ht="12.75">
      <c r="D2468" s="41"/>
    </row>
    <row r="2469" ht="12.75">
      <c r="D2469" s="41"/>
    </row>
    <row r="2470" ht="12.75">
      <c r="D2470" s="41"/>
    </row>
    <row r="2471" ht="12.75">
      <c r="D2471" s="41"/>
    </row>
    <row r="2472" ht="12.75">
      <c r="D2472" s="41"/>
    </row>
    <row r="2473" ht="12.75">
      <c r="D2473" s="41"/>
    </row>
    <row r="2474" ht="12.75">
      <c r="D2474" s="41"/>
    </row>
    <row r="2475" ht="12.75">
      <c r="D2475" s="41"/>
    </row>
    <row r="2476" ht="12.75">
      <c r="D2476" s="41"/>
    </row>
    <row r="2477" ht="12.75">
      <c r="D2477" s="41"/>
    </row>
    <row r="2478" ht="12.75">
      <c r="D2478" s="41"/>
    </row>
    <row r="2479" ht="12.75">
      <c r="D2479" s="41"/>
    </row>
    <row r="2480" ht="12.75">
      <c r="D2480" s="41"/>
    </row>
    <row r="2481" ht="12.75">
      <c r="D2481" s="41"/>
    </row>
    <row r="2482" ht="12.75">
      <c r="D2482" s="41"/>
    </row>
    <row r="2483" ht="12.75">
      <c r="D2483" s="41"/>
    </row>
    <row r="2484" ht="12.75">
      <c r="D2484" s="41"/>
    </row>
    <row r="2485" ht="12.75">
      <c r="D2485" s="41"/>
    </row>
    <row r="2486" ht="12.75">
      <c r="D2486" s="41"/>
    </row>
    <row r="2487" ht="12.75">
      <c r="D2487" s="41"/>
    </row>
    <row r="2488" ht="12.75">
      <c r="D2488" s="41"/>
    </row>
    <row r="2489" ht="12.75">
      <c r="D2489" s="41"/>
    </row>
    <row r="2490" ht="12.75">
      <c r="D2490" s="41"/>
    </row>
    <row r="2491" ht="12.75">
      <c r="D2491" s="41"/>
    </row>
    <row r="2492" ht="12.75">
      <c r="D2492" s="41"/>
    </row>
    <row r="2493" ht="12.75">
      <c r="D2493" s="41"/>
    </row>
    <row r="2494" ht="12.75">
      <c r="D2494" s="41"/>
    </row>
    <row r="2495" ht="12.75">
      <c r="D2495" s="41"/>
    </row>
    <row r="2496" ht="12.75">
      <c r="D2496" s="41"/>
    </row>
    <row r="2497" ht="12.75">
      <c r="D2497" s="41"/>
    </row>
    <row r="2498" ht="12.75">
      <c r="D2498" s="41"/>
    </row>
    <row r="2499" ht="12.75">
      <c r="D2499" s="41"/>
    </row>
    <row r="2500" ht="12.75">
      <c r="D2500" s="41"/>
    </row>
    <row r="2501" ht="12.75">
      <c r="D2501" s="41"/>
    </row>
    <row r="2502" ht="12.75">
      <c r="D2502" s="41"/>
    </row>
    <row r="2503" ht="12.75">
      <c r="D2503" s="41"/>
    </row>
    <row r="2504" ht="12.75">
      <c r="D2504" s="41"/>
    </row>
    <row r="2505" ht="12.75">
      <c r="D2505" s="41"/>
    </row>
    <row r="2506" ht="12.75">
      <c r="D2506" s="41"/>
    </row>
    <row r="2507" ht="12.75">
      <c r="D2507" s="41"/>
    </row>
    <row r="2508" ht="12.75">
      <c r="D2508" s="41"/>
    </row>
    <row r="2509" ht="12.75">
      <c r="D2509" s="41"/>
    </row>
    <row r="2510" ht="12.75">
      <c r="D2510" s="41"/>
    </row>
    <row r="2511" ht="12.75">
      <c r="D2511" s="41"/>
    </row>
    <row r="2512" ht="12.75">
      <c r="D2512" s="41"/>
    </row>
    <row r="2513" ht="12.75">
      <c r="D2513" s="41"/>
    </row>
    <row r="2514" ht="12.75">
      <c r="D2514" s="41"/>
    </row>
    <row r="2515" ht="12.75">
      <c r="D2515" s="41"/>
    </row>
    <row r="2516" ht="12.75">
      <c r="D2516" s="41"/>
    </row>
    <row r="2517" ht="12.75">
      <c r="D2517" s="41"/>
    </row>
    <row r="2518" ht="12.75">
      <c r="D2518" s="41"/>
    </row>
    <row r="2519" ht="12.75">
      <c r="D2519" s="41"/>
    </row>
    <row r="2520" ht="12.75">
      <c r="D2520" s="41"/>
    </row>
    <row r="2521" ht="12.75">
      <c r="D2521" s="41"/>
    </row>
    <row r="2522" ht="12.75">
      <c r="D2522" s="41"/>
    </row>
    <row r="2523" ht="12.75">
      <c r="D2523" s="41"/>
    </row>
    <row r="2524" ht="12.75">
      <c r="D2524" s="41"/>
    </row>
    <row r="2525" ht="12.75">
      <c r="D2525" s="41"/>
    </row>
    <row r="2526" ht="12.75">
      <c r="D2526" s="41"/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P94"/>
  <sheetViews>
    <sheetView showGridLines="0" showRowColHeaders="0" tabSelected="1" zoomScale="55" zoomScaleNormal="55" zoomScalePageLayoutView="0" workbookViewId="0" topLeftCell="B2">
      <selection activeCell="A1" sqref="A1"/>
    </sheetView>
  </sheetViews>
  <sheetFormatPr defaultColWidth="5.421875" defaultRowHeight="36" customHeight="1"/>
  <cols>
    <col min="1" max="1" width="5.421875" style="0" hidden="1" customWidth="1"/>
    <col min="2" max="2" width="1.7109375" style="0" customWidth="1"/>
    <col min="3" max="3" width="20.7109375" style="0" customWidth="1"/>
    <col min="4" max="6" width="1.7109375" style="0" customWidth="1"/>
    <col min="7" max="7" width="2.421875" style="0" customWidth="1"/>
    <col min="8" max="8" width="20.7109375" style="0" customWidth="1"/>
    <col min="9" max="9" width="6.421875" style="0" customWidth="1"/>
    <col min="10" max="10" width="22.421875" style="0" customWidth="1"/>
    <col min="11" max="23" width="5.421875" style="0" customWidth="1"/>
    <col min="24" max="24" width="42.28125" style="0" customWidth="1"/>
    <col min="25" max="25" width="45.421875" style="0" customWidth="1"/>
    <col min="26" max="26" width="43.7109375" style="0" customWidth="1"/>
    <col min="27" max="30" width="5.421875" style="0" customWidth="1"/>
    <col min="31" max="31" width="9.00390625" style="0" customWidth="1"/>
    <col min="32" max="32" width="10.140625" style="0" customWidth="1"/>
    <col min="33" max="33" width="8.8515625" style="0" customWidth="1"/>
    <col min="34" max="34" width="9.140625" style="0" customWidth="1"/>
    <col min="35" max="36" width="5.421875" style="0" customWidth="1"/>
    <col min="37" max="37" width="12.140625" style="0" customWidth="1"/>
    <col min="38" max="39" width="5.421875" style="0" customWidth="1"/>
    <col min="40" max="41" width="8.7109375" style="0" customWidth="1"/>
    <col min="42" max="42" width="11.7109375" style="0" customWidth="1"/>
    <col min="43" max="43" width="5.421875" style="0" customWidth="1"/>
    <col min="44" max="44" width="9.7109375" style="0" customWidth="1"/>
    <col min="45" max="49" width="5.421875" style="0" customWidth="1"/>
    <col min="50" max="50" width="9.7109375" style="0" customWidth="1"/>
    <col min="51" max="51" width="5.421875" style="0" customWidth="1"/>
    <col min="52" max="53" width="9.7109375" style="0" customWidth="1"/>
    <col min="54" max="54" width="10.421875" style="0" customWidth="1"/>
    <col min="55" max="62" width="9.7109375" style="0" customWidth="1"/>
  </cols>
  <sheetData>
    <row r="1" ht="36" customHeight="1" hidden="1">
      <c r="A1" s="28"/>
    </row>
    <row r="2" spans="3:33" ht="37.5" customHeight="1">
      <c r="C2" s="46" t="s">
        <v>41</v>
      </c>
      <c r="M2" s="47"/>
      <c r="N2" s="47"/>
      <c r="O2" s="47"/>
      <c r="P2" s="47"/>
      <c r="Q2" s="47"/>
      <c r="R2" s="47"/>
      <c r="S2" s="47"/>
      <c r="Y2" s="47"/>
      <c r="Z2" s="47"/>
      <c r="AA2" s="46"/>
      <c r="AB2" s="47"/>
      <c r="AC2" s="47"/>
      <c r="AD2" s="47"/>
      <c r="AE2" s="47"/>
      <c r="AF2" s="47"/>
      <c r="AG2" s="47"/>
    </row>
    <row r="3" ht="36" customHeight="1">
      <c r="C3" s="46" t="str">
        <f>VLOOKUP(U5,$AH$54:AL76,T5)</f>
        <v>Open 5 boxes then consider the banker's offer.</v>
      </c>
    </row>
    <row r="4" ht="7.5" customHeight="1"/>
    <row r="5" spans="2:21" ht="25.5" customHeight="1">
      <c r="B5" s="59">
        <f>AM31</f>
        <v>13</v>
      </c>
      <c r="C5" s="67" t="s">
        <v>90</v>
      </c>
      <c r="D5" s="59">
        <f ca="1">RAND()</f>
        <v>0.7016327625415156</v>
      </c>
      <c r="E5" s="59">
        <f ca="1">RAND()</f>
        <v>0.6962380609720826</v>
      </c>
      <c r="F5" s="59">
        <v>0.5199115616537743</v>
      </c>
      <c r="G5" s="59">
        <v>0.7254554589479271</v>
      </c>
      <c r="H5" s="69" t="s">
        <v>71</v>
      </c>
      <c r="J5" s="60">
        <v>0</v>
      </c>
      <c r="T5" s="74">
        <v>3</v>
      </c>
      <c r="U5" s="74">
        <v>0</v>
      </c>
    </row>
    <row r="6" spans="2:8" ht="8.25" customHeight="1">
      <c r="B6" s="59">
        <f aca="true" t="shared" si="0" ref="B6:B26">AM32</f>
        <v>1</v>
      </c>
      <c r="C6" s="48"/>
      <c r="D6" s="59">
        <f aca="true" ca="1" t="shared" si="1" ref="D6:E26">RAND()</f>
        <v>0.3455701086690226</v>
      </c>
      <c r="E6" s="59">
        <f ca="1" t="shared" si="1"/>
        <v>0.7481067017072315</v>
      </c>
      <c r="F6" s="59">
        <v>0.46634053086169047</v>
      </c>
      <c r="G6" s="59">
        <v>0.4801214751726163</v>
      </c>
      <c r="H6" s="50"/>
    </row>
    <row r="7" spans="2:8" ht="25.5" customHeight="1">
      <c r="B7" s="59">
        <f t="shared" si="0"/>
        <v>2</v>
      </c>
      <c r="C7" s="67" t="s">
        <v>91</v>
      </c>
      <c r="D7" s="59">
        <f ca="1" t="shared" si="1"/>
        <v>0.5391526647641555</v>
      </c>
      <c r="E7" s="59">
        <f ca="1" t="shared" si="1"/>
        <v>0.1346753997943101</v>
      </c>
      <c r="F7" s="59">
        <v>0.8513450337022289</v>
      </c>
      <c r="G7" s="59">
        <v>0.41002193098440853</v>
      </c>
      <c r="H7" s="70" t="s">
        <v>72</v>
      </c>
    </row>
    <row r="8" spans="2:8" ht="8.25" customHeight="1">
      <c r="B8" s="59">
        <f t="shared" si="0"/>
        <v>3</v>
      </c>
      <c r="C8" s="48"/>
      <c r="D8" s="59">
        <f ca="1" t="shared" si="1"/>
        <v>0.31372802949800715</v>
      </c>
      <c r="E8" s="59">
        <f ca="1" t="shared" si="1"/>
        <v>0.6175859251589144</v>
      </c>
      <c r="F8" s="59">
        <v>0.5657965205550818</v>
      </c>
      <c r="G8" s="59">
        <v>0.9046167587444889</v>
      </c>
      <c r="H8" s="51"/>
    </row>
    <row r="9" spans="2:8" ht="25.5" customHeight="1">
      <c r="B9" s="59">
        <f t="shared" si="0"/>
        <v>4</v>
      </c>
      <c r="C9" s="67" t="s">
        <v>92</v>
      </c>
      <c r="D9" s="59">
        <f ca="1" t="shared" si="1"/>
        <v>0.17107985120590707</v>
      </c>
      <c r="E9" s="59">
        <f ca="1" t="shared" si="1"/>
        <v>0.46955364084778417</v>
      </c>
      <c r="F9" s="59">
        <v>0.6058320505273952</v>
      </c>
      <c r="G9" s="59">
        <v>0.19715750236731555</v>
      </c>
      <c r="H9" s="70" t="s">
        <v>73</v>
      </c>
    </row>
    <row r="10" spans="2:8" ht="8.25" customHeight="1">
      <c r="B10" s="59">
        <f t="shared" si="0"/>
        <v>5</v>
      </c>
      <c r="C10" s="48"/>
      <c r="D10" s="59">
        <f ca="1" t="shared" si="1"/>
        <v>0.15019228198284074</v>
      </c>
      <c r="E10" s="59">
        <f ca="1" t="shared" si="1"/>
        <v>0.378239363646229</v>
      </c>
      <c r="F10" s="59">
        <v>0.011963355541424137</v>
      </c>
      <c r="G10" s="59">
        <v>0.6699822170960988</v>
      </c>
      <c r="H10" s="51"/>
    </row>
    <row r="11" spans="2:8" ht="25.5" customHeight="1">
      <c r="B11" s="59">
        <f t="shared" si="0"/>
        <v>6</v>
      </c>
      <c r="C11" s="68" t="s">
        <v>74</v>
      </c>
      <c r="D11" s="59">
        <f ca="1" t="shared" si="1"/>
        <v>0.2717877070465502</v>
      </c>
      <c r="E11" s="59">
        <f ca="1" t="shared" si="1"/>
        <v>0.8158020566887407</v>
      </c>
      <c r="F11" s="59">
        <v>0.381606851205904</v>
      </c>
      <c r="G11" s="59">
        <v>0.6487058870230707</v>
      </c>
      <c r="H11" s="70" t="s">
        <v>75</v>
      </c>
    </row>
    <row r="12" spans="2:8" ht="8.25" customHeight="1">
      <c r="B12" s="59">
        <f t="shared" si="0"/>
        <v>7</v>
      </c>
      <c r="C12" s="52"/>
      <c r="D12" s="59">
        <f ca="1" t="shared" si="1"/>
        <v>0.04014765647162033</v>
      </c>
      <c r="E12" s="59">
        <f ca="1" t="shared" si="1"/>
        <v>0.2765322839325792</v>
      </c>
      <c r="F12" s="59">
        <v>0.26053554994866424</v>
      </c>
      <c r="G12" s="59">
        <v>0.16190399861766158</v>
      </c>
      <c r="H12" s="51"/>
    </row>
    <row r="13" spans="2:8" ht="25.5" customHeight="1">
      <c r="B13" s="59">
        <f t="shared" si="0"/>
        <v>8</v>
      </c>
      <c r="C13" s="68" t="s">
        <v>76</v>
      </c>
      <c r="D13" s="59">
        <f ca="1" t="shared" si="1"/>
        <v>0.9781319222765495</v>
      </c>
      <c r="E13" s="59">
        <f ca="1" t="shared" si="1"/>
        <v>0.4278285438735179</v>
      </c>
      <c r="F13" s="59">
        <v>0.45736079097484905</v>
      </c>
      <c r="G13" s="59">
        <v>0.6753484029849579</v>
      </c>
      <c r="H13" s="69" t="s">
        <v>77</v>
      </c>
    </row>
    <row r="14" spans="2:8" ht="8.25" customHeight="1">
      <c r="B14" s="59">
        <f t="shared" si="0"/>
        <v>9</v>
      </c>
      <c r="C14" s="52"/>
      <c r="D14" s="59">
        <f ca="1" t="shared" si="1"/>
        <v>0.47609066511720577</v>
      </c>
      <c r="E14" s="59">
        <f ca="1" t="shared" si="1"/>
        <v>0.17690488966468243</v>
      </c>
      <c r="F14" s="59">
        <v>0.6400554600322288</v>
      </c>
      <c r="G14" s="59">
        <v>0.004404049334024718</v>
      </c>
      <c r="H14" s="50"/>
    </row>
    <row r="15" spans="2:8" ht="25.5" customHeight="1">
      <c r="B15" s="59">
        <f t="shared" si="0"/>
        <v>10</v>
      </c>
      <c r="C15" s="68" t="s">
        <v>78</v>
      </c>
      <c r="D15" s="59">
        <f ca="1" t="shared" si="1"/>
        <v>0.7859299918161801</v>
      </c>
      <c r="E15" s="59">
        <f ca="1" t="shared" si="1"/>
        <v>0.4616542972601415</v>
      </c>
      <c r="F15" s="59">
        <v>0.682048511659923</v>
      </c>
      <c r="G15" s="59">
        <v>0.5401053084596367</v>
      </c>
      <c r="H15" s="69" t="s">
        <v>79</v>
      </c>
    </row>
    <row r="16" spans="2:8" ht="8.25" customHeight="1">
      <c r="B16" s="59">
        <f t="shared" si="0"/>
        <v>11</v>
      </c>
      <c r="C16" s="52"/>
      <c r="D16" s="59">
        <f ca="1" t="shared" si="1"/>
        <v>0.0182938615963798</v>
      </c>
      <c r="E16" s="59">
        <f ca="1" t="shared" si="1"/>
        <v>0.6742504717220296</v>
      </c>
      <c r="F16" s="59">
        <v>0.0349961861493705</v>
      </c>
      <c r="G16" s="59">
        <v>0.505123289569515</v>
      </c>
      <c r="H16" s="50"/>
    </row>
    <row r="17" spans="2:8" ht="25.5" customHeight="1">
      <c r="B17" s="59">
        <f t="shared" si="0"/>
        <v>12</v>
      </c>
      <c r="C17" s="68" t="s">
        <v>80</v>
      </c>
      <c r="D17" s="59">
        <f ca="1" t="shared" si="1"/>
        <v>0.7737003147751244</v>
      </c>
      <c r="E17" s="59">
        <f ca="1" t="shared" si="1"/>
        <v>0.7323248688041738</v>
      </c>
      <c r="F17" s="59">
        <v>0.6361276725771647</v>
      </c>
      <c r="G17" s="59">
        <v>0.13200529296839958</v>
      </c>
      <c r="H17" s="70" t="s">
        <v>81</v>
      </c>
    </row>
    <row r="18" spans="2:8" ht="8.25" customHeight="1">
      <c r="B18" s="59">
        <f t="shared" si="0"/>
        <v>14</v>
      </c>
      <c r="C18" s="52"/>
      <c r="D18" s="59">
        <f ca="1" t="shared" si="1"/>
        <v>0.4257301075846138</v>
      </c>
      <c r="E18" s="59">
        <f ca="1" t="shared" si="1"/>
        <v>0.7155104090858241</v>
      </c>
      <c r="F18" s="59">
        <v>0.6959444153105951</v>
      </c>
      <c r="G18" s="59">
        <v>0.40209695977346993</v>
      </c>
      <c r="H18" s="51"/>
    </row>
    <row r="19" spans="2:8" ht="25.5" customHeight="1">
      <c r="B19" s="59">
        <f t="shared" si="0"/>
        <v>15</v>
      </c>
      <c r="C19" s="68" t="s">
        <v>82</v>
      </c>
      <c r="D19" s="59">
        <f ca="1" t="shared" si="1"/>
        <v>0.7088762054510324</v>
      </c>
      <c r="E19" s="59">
        <f ca="1" t="shared" si="1"/>
        <v>0.4526952884903196</v>
      </c>
      <c r="F19" s="59">
        <v>0.9255087678929308</v>
      </c>
      <c r="G19" s="59">
        <v>0.8123895928719048</v>
      </c>
      <c r="H19" s="70" t="s">
        <v>83</v>
      </c>
    </row>
    <row r="20" spans="2:8" ht="8.25" customHeight="1">
      <c r="B20" s="59">
        <f t="shared" si="0"/>
        <v>16</v>
      </c>
      <c r="C20" s="52"/>
      <c r="D20" s="59">
        <f ca="1" t="shared" si="1"/>
        <v>0.18800548767332892</v>
      </c>
      <c r="E20" s="59">
        <f ca="1" t="shared" si="1"/>
        <v>0.05569185383382591</v>
      </c>
      <c r="F20" s="59">
        <v>0.3082967919222298</v>
      </c>
      <c r="G20" s="59">
        <v>0.9374267529838034</v>
      </c>
      <c r="H20" s="51"/>
    </row>
    <row r="21" spans="2:33" ht="25.5" customHeight="1">
      <c r="B21" s="59">
        <f t="shared" si="0"/>
        <v>17</v>
      </c>
      <c r="C21" s="68" t="s">
        <v>84</v>
      </c>
      <c r="D21" s="59">
        <f ca="1" t="shared" si="1"/>
        <v>0.08297261138178669</v>
      </c>
      <c r="E21" s="59">
        <f ca="1" t="shared" si="1"/>
        <v>0.3082454471038979</v>
      </c>
      <c r="F21" s="59">
        <v>0.3133498555206431</v>
      </c>
      <c r="G21" s="59">
        <v>0.7324706343401634</v>
      </c>
      <c r="H21" s="70" t="s">
        <v>85</v>
      </c>
      <c r="Z21" s="28"/>
      <c r="AA21" s="28"/>
      <c r="AB21" s="28"/>
      <c r="AC21" s="28"/>
      <c r="AD21" s="28"/>
      <c r="AE21" s="28"/>
      <c r="AF21" s="28"/>
      <c r="AG21" s="28"/>
    </row>
    <row r="22" spans="2:33" ht="8.25" customHeight="1">
      <c r="B22" s="59">
        <f t="shared" si="0"/>
        <v>18</v>
      </c>
      <c r="C22" s="52"/>
      <c r="D22" s="59">
        <f ca="1" t="shared" si="1"/>
        <v>0.36103877936772444</v>
      </c>
      <c r="E22" s="59">
        <f ca="1" t="shared" si="1"/>
        <v>0.18395420586380262</v>
      </c>
      <c r="F22" s="59">
        <v>0.902383186552939</v>
      </c>
      <c r="G22" s="59">
        <v>0.35401182473723247</v>
      </c>
      <c r="H22" s="51"/>
      <c r="Z22" s="28"/>
      <c r="AA22" s="28"/>
      <c r="AB22" s="28"/>
      <c r="AC22" s="28"/>
      <c r="AD22" s="28"/>
      <c r="AE22" s="28"/>
      <c r="AF22" s="28"/>
      <c r="AG22" s="28"/>
    </row>
    <row r="23" spans="2:33" ht="25.5" customHeight="1">
      <c r="B23" s="59">
        <f t="shared" si="0"/>
        <v>19</v>
      </c>
      <c r="C23" s="68" t="s">
        <v>86</v>
      </c>
      <c r="D23" s="59">
        <f ca="1" t="shared" si="1"/>
        <v>0.3003624635212083</v>
      </c>
      <c r="E23" s="59">
        <f ca="1" t="shared" si="1"/>
        <v>0.7807651761859227</v>
      </c>
      <c r="F23" s="59">
        <v>0.2178188100464673</v>
      </c>
      <c r="G23" s="59">
        <v>0.9631506046849172</v>
      </c>
      <c r="H23" s="70" t="s">
        <v>87</v>
      </c>
      <c r="Z23" s="28"/>
      <c r="AA23" s="28"/>
      <c r="AB23" s="28"/>
      <c r="AC23" s="28"/>
      <c r="AD23" s="28"/>
      <c r="AE23" s="28"/>
      <c r="AF23" s="28"/>
      <c r="AG23" s="28"/>
    </row>
    <row r="24" spans="2:33" ht="8.25" customHeight="1">
      <c r="B24" s="59">
        <f t="shared" si="0"/>
        <v>20</v>
      </c>
      <c r="C24" s="52"/>
      <c r="D24" s="59">
        <f ca="1" t="shared" si="1"/>
        <v>0.3970778211165391</v>
      </c>
      <c r="E24" s="59">
        <f ca="1" t="shared" si="1"/>
        <v>0.8090283218807661</v>
      </c>
      <c r="F24" s="59">
        <v>0.9553666864006418</v>
      </c>
      <c r="G24" s="59">
        <v>0.2661844431626358</v>
      </c>
      <c r="H24" s="51"/>
      <c r="Z24" s="28"/>
      <c r="AA24" s="28"/>
      <c r="AB24" s="28"/>
      <c r="AC24" s="28"/>
      <c r="AD24" s="28"/>
      <c r="AE24" s="28"/>
      <c r="AF24" s="28"/>
      <c r="AG24" s="28"/>
    </row>
    <row r="25" spans="2:33" ht="25.5" customHeight="1">
      <c r="B25" s="59">
        <f t="shared" si="0"/>
        <v>21</v>
      </c>
      <c r="C25" s="68" t="s">
        <v>88</v>
      </c>
      <c r="D25" s="59">
        <f ca="1" t="shared" si="1"/>
        <v>0.20456450599429243</v>
      </c>
      <c r="E25" s="59">
        <f ca="1" t="shared" si="1"/>
        <v>0.4952194380426008</v>
      </c>
      <c r="F25" s="59">
        <v>0.9801601853658172</v>
      </c>
      <c r="G25" s="59">
        <v>0.5999318243550393</v>
      </c>
      <c r="H25" s="70" t="s">
        <v>89</v>
      </c>
      <c r="Z25" s="28"/>
      <c r="AA25" s="28"/>
      <c r="AB25" s="28"/>
      <c r="AC25" s="28"/>
      <c r="AD25" s="28"/>
      <c r="AE25" s="28"/>
      <c r="AF25" s="28"/>
      <c r="AG25" s="28"/>
    </row>
    <row r="26" spans="2:33" ht="8.25" customHeight="1">
      <c r="B26" s="59">
        <f t="shared" si="0"/>
        <v>22</v>
      </c>
      <c r="C26" s="46"/>
      <c r="D26" s="59">
        <f ca="1" t="shared" si="1"/>
        <v>0.8172104196168106</v>
      </c>
      <c r="E26" s="59">
        <f ca="1" t="shared" si="1"/>
        <v>0.21871302576064444</v>
      </c>
      <c r="F26" s="59">
        <v>0.766321990114054</v>
      </c>
      <c r="G26" s="59">
        <v>0.7121702906116969</v>
      </c>
      <c r="Z26" s="28"/>
      <c r="AA26" s="28"/>
      <c r="AB26" s="28"/>
      <c r="AC26" s="28"/>
      <c r="AD26" s="28"/>
      <c r="AE26" s="28"/>
      <c r="AF26" s="28"/>
      <c r="AG26" s="28"/>
    </row>
    <row r="27" spans="3:33" ht="36" customHeight="1">
      <c r="C27" s="75" t="s">
        <v>39</v>
      </c>
      <c r="I27" s="54"/>
      <c r="J27" s="66" t="str">
        <f>BJ53</f>
        <v>not yet</v>
      </c>
      <c r="K27" s="46"/>
      <c r="S27" s="55" t="s">
        <v>40</v>
      </c>
      <c r="Z27" s="28"/>
      <c r="AA27" s="28"/>
      <c r="AB27" s="28"/>
      <c r="AC27" s="28"/>
      <c r="AD27" s="28"/>
      <c r="AE27" s="28"/>
      <c r="AF27" s="28"/>
      <c r="AG27" s="28"/>
    </row>
    <row r="28" spans="3:33" ht="24" customHeight="1">
      <c r="C28" s="48"/>
      <c r="D28" s="49"/>
      <c r="E28" s="49"/>
      <c r="F28" s="49"/>
      <c r="G28" s="49"/>
      <c r="H28" s="53"/>
      <c r="J28" s="74">
        <v>6</v>
      </c>
      <c r="Z28" s="28"/>
      <c r="AA28" s="28"/>
      <c r="AB28" s="28"/>
      <c r="AC28" s="28"/>
      <c r="AD28" s="28"/>
      <c r="AE28" s="28"/>
      <c r="AF28" s="28"/>
      <c r="AG28" s="28"/>
    </row>
    <row r="29" spans="3:33" ht="24" customHeight="1">
      <c r="C29" s="49"/>
      <c r="D29" s="49"/>
      <c r="E29" s="49"/>
      <c r="F29" s="49"/>
      <c r="G29" s="49"/>
      <c r="H29" s="53"/>
      <c r="Z29" s="28"/>
      <c r="AA29" s="28"/>
      <c r="AB29" s="28"/>
      <c r="AC29" s="28"/>
      <c r="AD29" s="28"/>
      <c r="AE29" s="28"/>
      <c r="AF29" s="28"/>
      <c r="AG29" s="28"/>
    </row>
    <row r="30" spans="3:94" ht="13.5" customHeight="1" thickBot="1">
      <c r="C30" s="49"/>
      <c r="D30" s="49"/>
      <c r="E30" s="49"/>
      <c r="F30" s="49"/>
      <c r="G30" s="49"/>
      <c r="H30" s="53"/>
      <c r="Z30" s="28"/>
      <c r="AA30" s="28"/>
      <c r="AB30" s="28"/>
      <c r="AC30" s="28"/>
      <c r="AD30" s="28"/>
      <c r="AE30" s="28"/>
      <c r="AF30" s="28"/>
      <c r="AG30" s="28"/>
      <c r="AY30" s="56">
        <v>0</v>
      </c>
      <c r="AZ30">
        <v>13</v>
      </c>
      <c r="BA30">
        <v>14</v>
      </c>
      <c r="BB30">
        <f aca="true" t="shared" si="2" ref="BB30:BB49">BC30+BF30*(BD30-BC30)</f>
        <v>3000</v>
      </c>
      <c r="BC30">
        <f aca="true" t="shared" si="3" ref="BC30:BC49">VLOOKUP(AZ30,$AY$30:$BE$52,7)</f>
        <v>3000</v>
      </c>
      <c r="BD30">
        <f aca="true" t="shared" si="4" ref="BD30:BD49">VLOOKUP(BA30,$AY$30:$BE$52,7)</f>
        <v>5000</v>
      </c>
      <c r="BJ30" s="41" t="s">
        <v>59</v>
      </c>
      <c r="BK30">
        <v>22</v>
      </c>
      <c r="BL30" s="62">
        <v>1</v>
      </c>
      <c r="BM30" s="62">
        <v>2</v>
      </c>
      <c r="BN30" s="62">
        <v>3</v>
      </c>
      <c r="BO30" s="62">
        <v>4</v>
      </c>
      <c r="BP30" s="62">
        <v>5</v>
      </c>
      <c r="BQ30" s="62">
        <v>6</v>
      </c>
      <c r="BR30" s="62">
        <v>7</v>
      </c>
      <c r="BS30" s="62">
        <v>8</v>
      </c>
      <c r="BT30" s="62">
        <v>9</v>
      </c>
      <c r="BU30" s="62">
        <v>10</v>
      </c>
      <c r="BV30" s="62">
        <v>11</v>
      </c>
      <c r="BW30" s="62">
        <v>12</v>
      </c>
      <c r="BX30" s="62">
        <v>13</v>
      </c>
      <c r="BY30" s="62">
        <v>14</v>
      </c>
      <c r="BZ30" s="62">
        <v>15</v>
      </c>
      <c r="CA30" s="62">
        <v>16</v>
      </c>
      <c r="CB30" s="62">
        <v>17</v>
      </c>
      <c r="CC30" s="62">
        <v>18</v>
      </c>
      <c r="CD30" s="62">
        <v>19</v>
      </c>
      <c r="CE30" s="62">
        <v>20</v>
      </c>
      <c r="CF30" s="62">
        <v>21</v>
      </c>
      <c r="CG30" s="62">
        <v>22</v>
      </c>
      <c r="CH30" s="2">
        <v>7.33</v>
      </c>
      <c r="CI30">
        <f aca="true" t="shared" si="5" ref="CI30:CI49">BK30-CH30</f>
        <v>14.67</v>
      </c>
      <c r="CJ30">
        <f aca="true" t="shared" si="6" ref="CJ30:CJ47">CH30/CI30</f>
        <v>0.4996591683708248</v>
      </c>
      <c r="CN30" s="56">
        <v>1</v>
      </c>
      <c r="CO30">
        <v>9</v>
      </c>
      <c r="CP30">
        <f>36/48</f>
        <v>0.75</v>
      </c>
    </row>
    <row r="31" spans="3:94" ht="13.5" customHeight="1" thickBot="1" thickTop="1">
      <c r="C31" s="49"/>
      <c r="D31" s="49"/>
      <c r="E31" s="49"/>
      <c r="F31" s="49"/>
      <c r="G31" s="49"/>
      <c r="H31" s="53"/>
      <c r="Z31" s="28"/>
      <c r="AA31" s="28">
        <f>F5</f>
        <v>0.5199115616537743</v>
      </c>
      <c r="AB31" s="28">
        <f>RANK(AA31,$AA$31:$AA$52)</f>
        <v>13</v>
      </c>
      <c r="AC31" s="28">
        <f>G5</f>
        <v>0.7254554589479271</v>
      </c>
      <c r="AD31" s="28">
        <f>RANK(AC31,$AC$31:$AC$52)</f>
        <v>6</v>
      </c>
      <c r="AE31" s="28" t="str">
        <f>VLOOKUP(AD31,$AH$31:$AJ$52,2)</f>
        <v>€10</v>
      </c>
      <c r="AF31" s="28">
        <f>VLOOKUP(AD31,$AH$31:$AJ$52,3)</f>
        <v>10</v>
      </c>
      <c r="AG31" s="28"/>
      <c r="AH31" s="56">
        <v>1</v>
      </c>
      <c r="AI31" t="s">
        <v>90</v>
      </c>
      <c r="AJ31">
        <v>0.01</v>
      </c>
      <c r="AK31">
        <f>100*AJ31</f>
        <v>1</v>
      </c>
      <c r="AL31" s="58">
        <v>1</v>
      </c>
      <c r="AM31">
        <f>AB31</f>
        <v>13</v>
      </c>
      <c r="AN31" t="str">
        <f>AE31</f>
        <v>€10</v>
      </c>
      <c r="AO31">
        <f>AF31</f>
        <v>10</v>
      </c>
      <c r="AP31">
        <f>100*AO31</f>
        <v>1000</v>
      </c>
      <c r="AQ31" s="61">
        <f>VLOOKUP(AP31,$AR$31:$AS$52,2)</f>
        <v>6</v>
      </c>
      <c r="AR31" s="56">
        <f>100*AJ31</f>
        <v>1</v>
      </c>
      <c r="AS31">
        <v>1</v>
      </c>
      <c r="AU31">
        <f>IF(AO31&gt;999,3,5)</f>
        <v>5</v>
      </c>
      <c r="AW31">
        <v>1</v>
      </c>
      <c r="AX31">
        <f aca="true" t="shared" si="7" ref="AX31:AX39">AW31*AJ31</f>
        <v>0.01</v>
      </c>
      <c r="AY31" s="56">
        <v>1</v>
      </c>
      <c r="AZ31">
        <v>13</v>
      </c>
      <c r="BA31">
        <v>14</v>
      </c>
      <c r="BB31">
        <f t="shared" si="2"/>
        <v>500003000</v>
      </c>
      <c r="BC31">
        <f t="shared" si="3"/>
        <v>3000</v>
      </c>
      <c r="BD31">
        <f t="shared" si="4"/>
        <v>5000</v>
      </c>
      <c r="BE31" s="41">
        <f>SMALL($AX$31:$AX$52,AY31)</f>
        <v>0.01</v>
      </c>
      <c r="BF31" s="41">
        <f>BE52</f>
        <v>250000</v>
      </c>
      <c r="BG31" s="41"/>
      <c r="BH31" s="41"/>
      <c r="BI31" s="41"/>
      <c r="BJ31" s="41" t="s">
        <v>59</v>
      </c>
      <c r="BK31">
        <v>21</v>
      </c>
      <c r="BL31" s="62">
        <v>1</v>
      </c>
      <c r="BM31" s="62">
        <v>2</v>
      </c>
      <c r="BN31" s="62">
        <v>3</v>
      </c>
      <c r="BO31" s="62">
        <v>4</v>
      </c>
      <c r="BP31" s="62">
        <v>5</v>
      </c>
      <c r="BQ31" s="62">
        <v>6</v>
      </c>
      <c r="BR31" s="62">
        <v>7</v>
      </c>
      <c r="BS31" s="62">
        <v>8</v>
      </c>
      <c r="BT31" s="62">
        <v>9</v>
      </c>
      <c r="BU31" s="62">
        <v>10</v>
      </c>
      <c r="BV31" s="62">
        <v>11</v>
      </c>
      <c r="BW31" s="62">
        <v>12</v>
      </c>
      <c r="BX31" s="62">
        <v>13</v>
      </c>
      <c r="BY31" s="62">
        <v>14</v>
      </c>
      <c r="BZ31" s="62">
        <v>15</v>
      </c>
      <c r="CA31" s="62">
        <v>16</v>
      </c>
      <c r="CB31" s="62">
        <v>17</v>
      </c>
      <c r="CC31" s="62">
        <v>18</v>
      </c>
      <c r="CD31" s="62">
        <v>19</v>
      </c>
      <c r="CE31" s="62">
        <v>20</v>
      </c>
      <c r="CF31" s="62">
        <v>21</v>
      </c>
      <c r="CG31" s="62"/>
      <c r="CH31" s="2">
        <v>7</v>
      </c>
      <c r="CI31">
        <f t="shared" si="5"/>
        <v>14</v>
      </c>
      <c r="CJ31">
        <f t="shared" si="6"/>
        <v>0.5</v>
      </c>
      <c r="CN31" s="56">
        <v>2</v>
      </c>
      <c r="CO31">
        <v>9</v>
      </c>
      <c r="CP31">
        <f>42/48</f>
        <v>0.875</v>
      </c>
    </row>
    <row r="32" spans="3:94" ht="13.5" customHeight="1" thickBot="1" thickTop="1">
      <c r="C32" s="49"/>
      <c r="D32" s="49"/>
      <c r="E32" s="49"/>
      <c r="F32" s="49"/>
      <c r="G32" s="49"/>
      <c r="H32" s="49"/>
      <c r="Z32" s="28"/>
      <c r="AA32" s="28">
        <f aca="true" t="shared" si="8" ref="AA32:AA52">F6</f>
        <v>0.46634053086169047</v>
      </c>
      <c r="AB32" s="28">
        <f aca="true" t="shared" si="9" ref="AB32:AB52">RANK(AA32,$AA$31:$AA$52)</f>
        <v>14</v>
      </c>
      <c r="AC32" s="28">
        <f aca="true" t="shared" si="10" ref="AC32:AC52">G6</f>
        <v>0.4801214751726163</v>
      </c>
      <c r="AD32" s="28">
        <f aca="true" t="shared" si="11" ref="AD32:AD52">RANK(AC32,$AC$31:$AC$52)</f>
        <v>14</v>
      </c>
      <c r="AE32" s="28" t="str">
        <f aca="true" t="shared" si="12" ref="AE32:AE52">VLOOKUP(AD32,$AH$31:$AJ$52,2)</f>
        <v>€5,000</v>
      </c>
      <c r="AF32" s="28">
        <f aca="true" t="shared" si="13" ref="AF32:AF52">VLOOKUP(AD32,$AH$31:$AJ$52,3)</f>
        <v>5000</v>
      </c>
      <c r="AG32" s="28"/>
      <c r="AH32" s="56">
        <v>2</v>
      </c>
      <c r="AI32" t="s">
        <v>91</v>
      </c>
      <c r="AJ32">
        <v>0.1</v>
      </c>
      <c r="AL32" s="56">
        <v>2</v>
      </c>
      <c r="AM32">
        <f>SMALL($AB$32:$AB$52,1)</f>
        <v>1</v>
      </c>
      <c r="AN32" t="str">
        <f aca="true" t="shared" si="14" ref="AN32:AN52">AE32</f>
        <v>€5,000</v>
      </c>
      <c r="AO32">
        <f aca="true" t="shared" si="15" ref="AO32:AO52">AF32</f>
        <v>5000</v>
      </c>
      <c r="AP32">
        <f aca="true" t="shared" si="16" ref="AP32:AP52">100*AO32</f>
        <v>500000</v>
      </c>
      <c r="AQ32" s="61">
        <f aca="true" t="shared" si="17" ref="AQ32:AQ52">VLOOKUP(AP32,$AR$31:$AS$52,2)</f>
        <v>14</v>
      </c>
      <c r="AR32" s="56">
        <f aca="true" t="shared" si="18" ref="AR32:AR52">100*AJ32</f>
        <v>10</v>
      </c>
      <c r="AS32">
        <v>2</v>
      </c>
      <c r="AU32">
        <f aca="true" t="shared" si="19" ref="AU32:AU52">IF(AO32&gt;999,3,5)</f>
        <v>3</v>
      </c>
      <c r="AW32">
        <v>1</v>
      </c>
      <c r="AX32">
        <f t="shared" si="7"/>
        <v>0.1</v>
      </c>
      <c r="AY32" s="56">
        <v>2</v>
      </c>
      <c r="AZ32">
        <v>13</v>
      </c>
      <c r="BA32">
        <v>14</v>
      </c>
      <c r="BB32">
        <f t="shared" si="2"/>
        <v>200003000</v>
      </c>
      <c r="BC32">
        <f t="shared" si="3"/>
        <v>3000</v>
      </c>
      <c r="BD32">
        <f t="shared" si="4"/>
        <v>5000</v>
      </c>
      <c r="BE32" s="41">
        <f aca="true" t="shared" si="20" ref="BE32:BE52">SMALL($AX$31:$AX$52,AY32)</f>
        <v>0.1</v>
      </c>
      <c r="BF32" s="41">
        <f>BE51</f>
        <v>100000</v>
      </c>
      <c r="BG32" s="41"/>
      <c r="BJ32" t="str">
        <f>$BJ$31</f>
        <v>not yet</v>
      </c>
      <c r="BK32">
        <v>20</v>
      </c>
      <c r="BL32" s="62">
        <v>1</v>
      </c>
      <c r="BM32" s="62">
        <v>2</v>
      </c>
      <c r="BN32" s="62">
        <v>3</v>
      </c>
      <c r="BO32" s="62">
        <v>4</v>
      </c>
      <c r="BP32" s="62">
        <v>5</v>
      </c>
      <c r="BQ32" s="62">
        <v>6</v>
      </c>
      <c r="BR32" s="62">
        <v>7</v>
      </c>
      <c r="BS32" s="62">
        <v>8</v>
      </c>
      <c r="BT32" s="62">
        <v>9</v>
      </c>
      <c r="BU32" s="62">
        <v>10</v>
      </c>
      <c r="BV32" s="62">
        <v>11</v>
      </c>
      <c r="BW32" s="62">
        <v>12</v>
      </c>
      <c r="BX32" s="62">
        <v>13</v>
      </c>
      <c r="BY32" s="62">
        <v>14</v>
      </c>
      <c r="BZ32" s="62">
        <v>15</v>
      </c>
      <c r="CA32" s="62">
        <v>16</v>
      </c>
      <c r="CB32" s="62">
        <v>17</v>
      </c>
      <c r="CC32" s="62">
        <v>18</v>
      </c>
      <c r="CD32" s="62">
        <v>19</v>
      </c>
      <c r="CE32" s="62">
        <v>20</v>
      </c>
      <c r="CF32" s="62"/>
      <c r="CG32" s="62"/>
      <c r="CH32" s="2">
        <v>6.67</v>
      </c>
      <c r="CI32">
        <f t="shared" si="5"/>
        <v>13.33</v>
      </c>
      <c r="CJ32">
        <f t="shared" si="6"/>
        <v>0.5003750937734434</v>
      </c>
      <c r="CN32" s="56">
        <v>3</v>
      </c>
      <c r="CO32">
        <v>8</v>
      </c>
      <c r="CP32">
        <f>5/24</f>
        <v>0.20833333333333334</v>
      </c>
    </row>
    <row r="33" spans="3:94" ht="13.5" customHeight="1" thickBot="1" thickTop="1">
      <c r="C33" s="49"/>
      <c r="D33" s="49"/>
      <c r="E33" s="49"/>
      <c r="F33" s="49"/>
      <c r="G33" s="49"/>
      <c r="H33" s="49"/>
      <c r="Z33" s="28"/>
      <c r="AA33" s="28">
        <f t="shared" si="8"/>
        <v>0.8513450337022289</v>
      </c>
      <c r="AB33" s="28">
        <f t="shared" si="9"/>
        <v>5</v>
      </c>
      <c r="AC33" s="28">
        <f t="shared" si="10"/>
        <v>0.41002193098440853</v>
      </c>
      <c r="AD33" s="28">
        <f t="shared" si="11"/>
        <v>15</v>
      </c>
      <c r="AE33" s="28" t="str">
        <f t="shared" si="12"/>
        <v>€10,000</v>
      </c>
      <c r="AF33" s="28">
        <f t="shared" si="13"/>
        <v>10000</v>
      </c>
      <c r="AG33" s="28"/>
      <c r="AH33" s="56">
        <v>3</v>
      </c>
      <c r="AI33" t="s">
        <v>92</v>
      </c>
      <c r="AJ33">
        <v>0.5</v>
      </c>
      <c r="AL33" s="56">
        <v>3</v>
      </c>
      <c r="AM33">
        <f>SMALL($AB$32:$AB$52,2)</f>
        <v>2</v>
      </c>
      <c r="AN33" t="str">
        <f t="shared" si="14"/>
        <v>€10,000</v>
      </c>
      <c r="AO33">
        <f t="shared" si="15"/>
        <v>10000</v>
      </c>
      <c r="AP33">
        <f t="shared" si="16"/>
        <v>1000000</v>
      </c>
      <c r="AQ33" s="61">
        <f t="shared" si="17"/>
        <v>15</v>
      </c>
      <c r="AR33" s="56">
        <f t="shared" si="18"/>
        <v>50</v>
      </c>
      <c r="AS33">
        <v>3</v>
      </c>
      <c r="AU33">
        <f t="shared" si="19"/>
        <v>3</v>
      </c>
      <c r="AW33">
        <v>1</v>
      </c>
      <c r="AX33">
        <f t="shared" si="7"/>
        <v>0.5</v>
      </c>
      <c r="AY33" s="56">
        <v>3</v>
      </c>
      <c r="AZ33">
        <v>14</v>
      </c>
      <c r="BA33">
        <v>15</v>
      </c>
      <c r="BB33">
        <f t="shared" si="2"/>
        <v>375005000</v>
      </c>
      <c r="BC33">
        <f t="shared" si="3"/>
        <v>5000</v>
      </c>
      <c r="BD33">
        <f t="shared" si="4"/>
        <v>10000</v>
      </c>
      <c r="BE33" s="41">
        <f t="shared" si="20"/>
        <v>0.5</v>
      </c>
      <c r="BF33" s="41">
        <f>BE50</f>
        <v>75000</v>
      </c>
      <c r="BG33" s="41"/>
      <c r="BJ33" t="str">
        <f>$BJ$31</f>
        <v>not yet</v>
      </c>
      <c r="BK33">
        <v>19</v>
      </c>
      <c r="BL33" s="62">
        <v>1</v>
      </c>
      <c r="BM33" s="62">
        <v>2</v>
      </c>
      <c r="BN33" s="62">
        <v>3</v>
      </c>
      <c r="BO33" s="62">
        <v>4</v>
      </c>
      <c r="BP33" s="62">
        <v>5</v>
      </c>
      <c r="BQ33" s="62">
        <v>6</v>
      </c>
      <c r="BR33" s="62">
        <v>7</v>
      </c>
      <c r="BS33" s="62">
        <v>8</v>
      </c>
      <c r="BT33" s="62">
        <v>9</v>
      </c>
      <c r="BU33" s="62">
        <v>10</v>
      </c>
      <c r="BV33" s="62">
        <v>11</v>
      </c>
      <c r="BW33" s="62">
        <v>12</v>
      </c>
      <c r="BX33" s="62">
        <v>13</v>
      </c>
      <c r="BY33" s="62">
        <v>14</v>
      </c>
      <c r="BZ33" s="62">
        <v>15</v>
      </c>
      <c r="CA33" s="62">
        <v>16</v>
      </c>
      <c r="CB33" s="62">
        <v>17</v>
      </c>
      <c r="CC33" s="62">
        <v>18</v>
      </c>
      <c r="CD33" s="62">
        <v>19</v>
      </c>
      <c r="CE33" s="62"/>
      <c r="CF33" s="62"/>
      <c r="CG33" s="62"/>
      <c r="CH33" s="2">
        <v>6.33</v>
      </c>
      <c r="CI33">
        <f t="shared" si="5"/>
        <v>12.67</v>
      </c>
      <c r="CJ33">
        <f t="shared" si="6"/>
        <v>0.4996053670086819</v>
      </c>
      <c r="CN33" s="56">
        <v>4</v>
      </c>
      <c r="CO33">
        <v>8</v>
      </c>
      <c r="CP33">
        <f>9/24</f>
        <v>0.375</v>
      </c>
    </row>
    <row r="34" spans="3:94" ht="13.5" customHeight="1" thickBot="1" thickTop="1">
      <c r="C34" s="49"/>
      <c r="D34" s="49"/>
      <c r="E34" s="49"/>
      <c r="F34" s="49"/>
      <c r="G34" s="49"/>
      <c r="H34" s="49"/>
      <c r="Z34" s="28"/>
      <c r="AA34" s="28">
        <f t="shared" si="8"/>
        <v>0.5657965205550818</v>
      </c>
      <c r="AB34" s="28">
        <f t="shared" si="9"/>
        <v>12</v>
      </c>
      <c r="AC34" s="28">
        <f t="shared" si="10"/>
        <v>0.9046167587444889</v>
      </c>
      <c r="AD34" s="28">
        <f t="shared" si="11"/>
        <v>3</v>
      </c>
      <c r="AE34" s="28" t="str">
        <f t="shared" si="12"/>
        <v>50c</v>
      </c>
      <c r="AF34" s="28">
        <f t="shared" si="13"/>
        <v>0.5</v>
      </c>
      <c r="AG34" s="28"/>
      <c r="AH34" s="56">
        <v>4</v>
      </c>
      <c r="AI34" s="57" t="str">
        <f>CONCATENATE("€1")</f>
        <v>€1</v>
      </c>
      <c r="AJ34">
        <v>1</v>
      </c>
      <c r="AL34" s="56">
        <v>4</v>
      </c>
      <c r="AM34">
        <f>SMALL($AB$32:$AB$52,3)</f>
        <v>3</v>
      </c>
      <c r="AN34" t="str">
        <f t="shared" si="14"/>
        <v>50c</v>
      </c>
      <c r="AO34">
        <f t="shared" si="15"/>
        <v>0.5</v>
      </c>
      <c r="AP34">
        <f t="shared" si="16"/>
        <v>50</v>
      </c>
      <c r="AQ34" s="61">
        <f t="shared" si="17"/>
        <v>3</v>
      </c>
      <c r="AR34" s="56">
        <f t="shared" si="18"/>
        <v>100</v>
      </c>
      <c r="AS34">
        <v>4</v>
      </c>
      <c r="AU34">
        <f t="shared" si="19"/>
        <v>5</v>
      </c>
      <c r="AW34">
        <v>1</v>
      </c>
      <c r="AX34">
        <f t="shared" si="7"/>
        <v>1</v>
      </c>
      <c r="AY34" s="56">
        <v>4</v>
      </c>
      <c r="AZ34">
        <v>14</v>
      </c>
      <c r="BA34">
        <v>15</v>
      </c>
      <c r="BB34">
        <f t="shared" si="2"/>
        <v>250005000</v>
      </c>
      <c r="BC34">
        <f t="shared" si="3"/>
        <v>5000</v>
      </c>
      <c r="BD34">
        <f t="shared" si="4"/>
        <v>10000</v>
      </c>
      <c r="BE34" s="41">
        <f t="shared" si="20"/>
        <v>1</v>
      </c>
      <c r="BF34" s="41">
        <f>BE49</f>
        <v>50000</v>
      </c>
      <c r="BG34" s="41"/>
      <c r="BJ34" t="str">
        <f>$BJ$31</f>
        <v>not yet</v>
      </c>
      <c r="BK34">
        <v>18</v>
      </c>
      <c r="BL34" s="62">
        <v>1</v>
      </c>
      <c r="BM34" s="62">
        <v>2</v>
      </c>
      <c r="BN34" s="62">
        <v>3</v>
      </c>
      <c r="BO34" s="62">
        <v>4</v>
      </c>
      <c r="BP34" s="62">
        <v>5</v>
      </c>
      <c r="BQ34" s="62">
        <v>6</v>
      </c>
      <c r="BR34" s="62">
        <v>7</v>
      </c>
      <c r="BS34" s="62">
        <v>8</v>
      </c>
      <c r="BT34" s="62">
        <v>9</v>
      </c>
      <c r="BU34" s="62">
        <v>10</v>
      </c>
      <c r="BV34" s="62">
        <v>11</v>
      </c>
      <c r="BW34" s="62">
        <v>12</v>
      </c>
      <c r="BX34" s="62">
        <v>13</v>
      </c>
      <c r="BY34" s="62">
        <v>14</v>
      </c>
      <c r="BZ34" s="62">
        <v>15</v>
      </c>
      <c r="CA34" s="62">
        <v>16</v>
      </c>
      <c r="CB34" s="62">
        <v>17</v>
      </c>
      <c r="CC34" s="62">
        <v>18</v>
      </c>
      <c r="CD34" s="62"/>
      <c r="CE34" s="62"/>
      <c r="CF34" s="62"/>
      <c r="CG34" s="62"/>
      <c r="CH34" s="2">
        <v>6</v>
      </c>
      <c r="CI34">
        <f t="shared" si="5"/>
        <v>12</v>
      </c>
      <c r="CJ34">
        <f t="shared" si="6"/>
        <v>0.5</v>
      </c>
      <c r="CN34" s="56">
        <v>5</v>
      </c>
      <c r="CO34">
        <v>8</v>
      </c>
      <c r="CP34">
        <v>0.6</v>
      </c>
    </row>
    <row r="35" spans="3:94" ht="13.5" customHeight="1" thickBot="1" thickTop="1">
      <c r="C35" s="49"/>
      <c r="D35" s="49"/>
      <c r="E35" s="49"/>
      <c r="F35" s="49"/>
      <c r="G35" s="49"/>
      <c r="H35" s="49"/>
      <c r="Z35" s="28"/>
      <c r="AA35" s="28">
        <f t="shared" si="8"/>
        <v>0.6058320505273952</v>
      </c>
      <c r="AB35" s="28">
        <f t="shared" si="9"/>
        <v>11</v>
      </c>
      <c r="AC35" s="28">
        <f t="shared" si="10"/>
        <v>0.19715750236731555</v>
      </c>
      <c r="AD35" s="28">
        <f t="shared" si="11"/>
        <v>19</v>
      </c>
      <c r="AE35" s="28" t="str">
        <f t="shared" si="12"/>
        <v>€50,000</v>
      </c>
      <c r="AF35" s="28">
        <f t="shared" si="13"/>
        <v>50000</v>
      </c>
      <c r="AG35" s="28"/>
      <c r="AH35" s="56">
        <v>5</v>
      </c>
      <c r="AI35" s="57" t="str">
        <f>CONCATENATE("€5")</f>
        <v>€5</v>
      </c>
      <c r="AJ35">
        <v>5</v>
      </c>
      <c r="AL35" s="56">
        <v>5</v>
      </c>
      <c r="AM35">
        <f>SMALL($AB$32:$AB$52,4)</f>
        <v>4</v>
      </c>
      <c r="AN35" t="str">
        <f t="shared" si="14"/>
        <v>€50,000</v>
      </c>
      <c r="AO35">
        <f t="shared" si="15"/>
        <v>50000</v>
      </c>
      <c r="AP35">
        <f t="shared" si="16"/>
        <v>5000000</v>
      </c>
      <c r="AQ35" s="61">
        <f t="shared" si="17"/>
        <v>19</v>
      </c>
      <c r="AR35" s="56">
        <f t="shared" si="18"/>
        <v>500</v>
      </c>
      <c r="AS35">
        <v>5</v>
      </c>
      <c r="AU35">
        <f t="shared" si="19"/>
        <v>3</v>
      </c>
      <c r="AW35">
        <v>1</v>
      </c>
      <c r="AX35">
        <f t="shared" si="7"/>
        <v>5</v>
      </c>
      <c r="AY35" s="56">
        <v>5</v>
      </c>
      <c r="AZ35">
        <v>14</v>
      </c>
      <c r="BA35">
        <v>15</v>
      </c>
      <c r="BB35">
        <f t="shared" si="2"/>
        <v>175005000</v>
      </c>
      <c r="BC35">
        <f t="shared" si="3"/>
        <v>5000</v>
      </c>
      <c r="BD35">
        <f t="shared" si="4"/>
        <v>10000</v>
      </c>
      <c r="BE35" s="41">
        <f t="shared" si="20"/>
        <v>5</v>
      </c>
      <c r="BF35" s="41">
        <f>BE48</f>
        <v>35000</v>
      </c>
      <c r="BG35" s="41">
        <f>VLOOKUP(CK35,$AY$30:$BF$52,8)</f>
        <v>10000</v>
      </c>
      <c r="BH35" s="41">
        <f>VLOOKUP(CK35-1,$AY$30:$BF$52,8)</f>
        <v>15000</v>
      </c>
      <c r="BI35">
        <f>ROUND(BG35+CL35*(BH35-BG35),2)</f>
        <v>13000</v>
      </c>
      <c r="BJ35" t="str">
        <f>CONCATENATE("",$BI$54)</f>
        <v>xxx</v>
      </c>
      <c r="BK35">
        <v>17</v>
      </c>
      <c r="BL35" s="63">
        <v>1</v>
      </c>
      <c r="BM35" s="63">
        <v>2</v>
      </c>
      <c r="BN35" s="63">
        <v>3</v>
      </c>
      <c r="BO35" s="63">
        <v>4</v>
      </c>
      <c r="BP35" s="63">
        <v>5</v>
      </c>
      <c r="BQ35" s="63">
        <v>6</v>
      </c>
      <c r="BR35" s="63">
        <v>7</v>
      </c>
      <c r="BS35" s="63">
        <v>8</v>
      </c>
      <c r="BT35" s="63">
        <v>9</v>
      </c>
      <c r="BU35" s="63" t="s">
        <v>49</v>
      </c>
      <c r="BV35" s="63" t="s">
        <v>50</v>
      </c>
      <c r="BW35" s="63">
        <v>12</v>
      </c>
      <c r="BX35" s="63">
        <v>13</v>
      </c>
      <c r="BY35" s="63">
        <v>14</v>
      </c>
      <c r="BZ35" s="63">
        <v>15</v>
      </c>
      <c r="CA35" s="63">
        <v>16</v>
      </c>
      <c r="CB35" s="63">
        <v>17</v>
      </c>
      <c r="CC35" s="62"/>
      <c r="CD35" s="62"/>
      <c r="CE35" s="62"/>
      <c r="CF35" s="62"/>
      <c r="CG35" s="62"/>
      <c r="CH35" s="64">
        <v>5.67</v>
      </c>
      <c r="CI35" s="1">
        <f t="shared" si="5"/>
        <v>11.33</v>
      </c>
      <c r="CJ35" s="1">
        <f t="shared" si="6"/>
        <v>0.5004413062665489</v>
      </c>
      <c r="CK35">
        <f>VLOOKUP($CI$57,CN30:CP34,2)</f>
        <v>8</v>
      </c>
      <c r="CL35">
        <f>VLOOKUP($CI$57,CN30:CP34,3)</f>
        <v>0.6</v>
      </c>
      <c r="CN35" s="65">
        <v>1</v>
      </c>
      <c r="CO35">
        <v>8</v>
      </c>
      <c r="CP35">
        <f>CP30+1/48</f>
        <v>0.7708333333333334</v>
      </c>
    </row>
    <row r="36" spans="3:94" ht="13.5" customHeight="1" thickBot="1" thickTop="1">
      <c r="C36" s="49"/>
      <c r="D36" s="49"/>
      <c r="E36" s="49"/>
      <c r="F36" s="49"/>
      <c r="G36" s="49"/>
      <c r="H36" s="49"/>
      <c r="Z36" s="28"/>
      <c r="AA36" s="28">
        <f t="shared" si="8"/>
        <v>0.011963355541424137</v>
      </c>
      <c r="AB36" s="28">
        <f t="shared" si="9"/>
        <v>22</v>
      </c>
      <c r="AC36" s="28">
        <f t="shared" si="10"/>
        <v>0.6699822170960988</v>
      </c>
      <c r="AD36" s="28">
        <f t="shared" si="11"/>
        <v>9</v>
      </c>
      <c r="AE36" s="28" t="str">
        <f t="shared" si="12"/>
        <v>€250</v>
      </c>
      <c r="AF36" s="28">
        <f t="shared" si="13"/>
        <v>250</v>
      </c>
      <c r="AG36" s="28"/>
      <c r="AH36" s="56">
        <v>6</v>
      </c>
      <c r="AI36" s="57" t="str">
        <f>CONCATENATE("€10")</f>
        <v>€10</v>
      </c>
      <c r="AJ36">
        <v>10</v>
      </c>
      <c r="AL36" s="56">
        <v>6</v>
      </c>
      <c r="AM36">
        <f>SMALL($AB$32:$AB$52,5)</f>
        <v>5</v>
      </c>
      <c r="AN36" t="str">
        <f t="shared" si="14"/>
        <v>€250</v>
      </c>
      <c r="AO36">
        <f t="shared" si="15"/>
        <v>250</v>
      </c>
      <c r="AP36">
        <f t="shared" si="16"/>
        <v>25000</v>
      </c>
      <c r="AQ36" s="61">
        <f t="shared" si="17"/>
        <v>9</v>
      </c>
      <c r="AR36" s="56">
        <f t="shared" si="18"/>
        <v>1000</v>
      </c>
      <c r="AS36">
        <v>6</v>
      </c>
      <c r="AU36">
        <f t="shared" si="19"/>
        <v>5</v>
      </c>
      <c r="AW36">
        <v>1</v>
      </c>
      <c r="AX36">
        <f t="shared" si="7"/>
        <v>10</v>
      </c>
      <c r="AY36" s="56">
        <v>6</v>
      </c>
      <c r="AZ36">
        <v>15</v>
      </c>
      <c r="BA36">
        <v>16</v>
      </c>
      <c r="BB36">
        <f t="shared" si="2"/>
        <v>100010000</v>
      </c>
      <c r="BC36">
        <f t="shared" si="3"/>
        <v>10000</v>
      </c>
      <c r="BD36">
        <f t="shared" si="4"/>
        <v>15000</v>
      </c>
      <c r="BE36" s="41">
        <f t="shared" si="20"/>
        <v>10</v>
      </c>
      <c r="BF36" s="41">
        <f>BE47</f>
        <v>20000</v>
      </c>
      <c r="BG36" s="41"/>
      <c r="BJ36" t="str">
        <f>$BJ$31</f>
        <v>not yet</v>
      </c>
      <c r="BK36">
        <v>16</v>
      </c>
      <c r="BL36" s="62">
        <v>1</v>
      </c>
      <c r="BM36" s="62">
        <v>2</v>
      </c>
      <c r="BN36" s="62">
        <v>3</v>
      </c>
      <c r="BO36" s="62">
        <v>4</v>
      </c>
      <c r="BP36" s="62">
        <v>5</v>
      </c>
      <c r="BQ36" s="62">
        <v>6</v>
      </c>
      <c r="BR36" s="62">
        <v>7</v>
      </c>
      <c r="BS36" s="62">
        <v>8</v>
      </c>
      <c r="BT36" s="62">
        <v>9</v>
      </c>
      <c r="BU36" s="62">
        <v>10</v>
      </c>
      <c r="BV36" s="62">
        <v>11</v>
      </c>
      <c r="BW36" s="62">
        <v>12</v>
      </c>
      <c r="BX36" s="62">
        <v>13</v>
      </c>
      <c r="BY36" s="62">
        <v>14</v>
      </c>
      <c r="BZ36" s="62">
        <v>15</v>
      </c>
      <c r="CA36" s="62">
        <v>16</v>
      </c>
      <c r="CB36" s="62"/>
      <c r="CC36" s="2"/>
      <c r="CD36" s="2"/>
      <c r="CE36" s="2"/>
      <c r="CF36" s="2"/>
      <c r="CG36" s="2"/>
      <c r="CH36" s="2">
        <v>5.33</v>
      </c>
      <c r="CI36">
        <f t="shared" si="5"/>
        <v>10.67</v>
      </c>
      <c r="CJ36">
        <f t="shared" si="6"/>
        <v>0.49953139643861294</v>
      </c>
      <c r="CN36" s="65">
        <v>2</v>
      </c>
      <c r="CO36">
        <v>8</v>
      </c>
      <c r="CP36">
        <f>CP31+1/48</f>
        <v>0.8958333333333334</v>
      </c>
    </row>
    <row r="37" spans="3:94" ht="13.5" customHeight="1" thickBot="1" thickTop="1">
      <c r="C37" s="49"/>
      <c r="D37" s="49"/>
      <c r="E37" s="49"/>
      <c r="F37" s="49"/>
      <c r="G37" s="49"/>
      <c r="H37" s="49"/>
      <c r="Z37" s="28"/>
      <c r="AA37" s="28">
        <f t="shared" si="8"/>
        <v>0.381606851205904</v>
      </c>
      <c r="AB37" s="28">
        <f t="shared" si="9"/>
        <v>16</v>
      </c>
      <c r="AC37" s="28">
        <f t="shared" si="10"/>
        <v>0.6487058870230707</v>
      </c>
      <c r="AD37" s="28">
        <f t="shared" si="11"/>
        <v>10</v>
      </c>
      <c r="AE37" s="28" t="str">
        <f t="shared" si="12"/>
        <v>€500</v>
      </c>
      <c r="AF37" s="28">
        <f t="shared" si="13"/>
        <v>500</v>
      </c>
      <c r="AG37" s="28"/>
      <c r="AH37" s="56">
        <v>7</v>
      </c>
      <c r="AI37" s="57" t="str">
        <f>CONCATENATE("€50")</f>
        <v>€50</v>
      </c>
      <c r="AJ37">
        <v>50</v>
      </c>
      <c r="AL37" s="56">
        <v>7</v>
      </c>
      <c r="AM37">
        <f>SMALL($AB$32:$AB$52,6)</f>
        <v>6</v>
      </c>
      <c r="AN37" t="str">
        <f t="shared" si="14"/>
        <v>€500</v>
      </c>
      <c r="AO37">
        <f t="shared" si="15"/>
        <v>500</v>
      </c>
      <c r="AP37">
        <f t="shared" si="16"/>
        <v>50000</v>
      </c>
      <c r="AQ37" s="61">
        <f t="shared" si="17"/>
        <v>10</v>
      </c>
      <c r="AR37" s="56">
        <f t="shared" si="18"/>
        <v>5000</v>
      </c>
      <c r="AS37">
        <v>7</v>
      </c>
      <c r="AU37">
        <f t="shared" si="19"/>
        <v>5</v>
      </c>
      <c r="AW37">
        <v>1</v>
      </c>
      <c r="AX37">
        <f t="shared" si="7"/>
        <v>50</v>
      </c>
      <c r="AY37" s="56">
        <v>7</v>
      </c>
      <c r="AZ37">
        <v>15</v>
      </c>
      <c r="BA37">
        <v>16</v>
      </c>
      <c r="BB37">
        <f t="shared" si="2"/>
        <v>75010000</v>
      </c>
      <c r="BC37">
        <f t="shared" si="3"/>
        <v>10000</v>
      </c>
      <c r="BD37">
        <f t="shared" si="4"/>
        <v>15000</v>
      </c>
      <c r="BE37" s="41">
        <f t="shared" si="20"/>
        <v>50</v>
      </c>
      <c r="BF37" s="41">
        <f>BE46</f>
        <v>15000</v>
      </c>
      <c r="BG37" s="41"/>
      <c r="BJ37" t="str">
        <f>$BJ$31</f>
        <v>not yet</v>
      </c>
      <c r="BK37">
        <v>15</v>
      </c>
      <c r="BL37" s="62">
        <v>1</v>
      </c>
      <c r="BM37" s="62">
        <v>2</v>
      </c>
      <c r="BN37" s="62">
        <v>3</v>
      </c>
      <c r="BO37" s="62">
        <v>4</v>
      </c>
      <c r="BP37" s="62">
        <v>5</v>
      </c>
      <c r="BQ37" s="62">
        <v>6</v>
      </c>
      <c r="BR37" s="62">
        <v>7</v>
      </c>
      <c r="BS37" s="62">
        <v>8</v>
      </c>
      <c r="BT37" s="62">
        <v>9</v>
      </c>
      <c r="BU37" s="62">
        <v>10</v>
      </c>
      <c r="BV37" s="62">
        <v>11</v>
      </c>
      <c r="BW37" s="62">
        <v>12</v>
      </c>
      <c r="BX37" s="62">
        <v>13</v>
      </c>
      <c r="BY37" s="62">
        <v>14</v>
      </c>
      <c r="BZ37" s="62">
        <v>15</v>
      </c>
      <c r="CA37" s="62"/>
      <c r="CB37" s="62"/>
      <c r="CC37" s="2"/>
      <c r="CD37" s="2"/>
      <c r="CE37" s="2"/>
      <c r="CF37" s="2"/>
      <c r="CG37" s="2"/>
      <c r="CH37" s="2">
        <v>5</v>
      </c>
      <c r="CI37">
        <f t="shared" si="5"/>
        <v>10</v>
      </c>
      <c r="CJ37">
        <f t="shared" si="6"/>
        <v>0.5</v>
      </c>
      <c r="CN37" s="65">
        <v>3</v>
      </c>
      <c r="CO37">
        <v>7</v>
      </c>
      <c r="CP37">
        <v>0.4</v>
      </c>
    </row>
    <row r="38" spans="3:94" ht="13.5" customHeight="1" thickBot="1" thickTop="1">
      <c r="C38" s="49"/>
      <c r="D38" s="49"/>
      <c r="E38" s="49"/>
      <c r="F38" s="49"/>
      <c r="G38" s="49"/>
      <c r="H38" s="49"/>
      <c r="Z38" s="28"/>
      <c r="AA38" s="28">
        <f t="shared" si="8"/>
        <v>0.26053554994866424</v>
      </c>
      <c r="AB38" s="28">
        <f t="shared" si="9"/>
        <v>19</v>
      </c>
      <c r="AC38" s="28">
        <f t="shared" si="10"/>
        <v>0.16190399861766158</v>
      </c>
      <c r="AD38" s="28">
        <f t="shared" si="11"/>
        <v>20</v>
      </c>
      <c r="AE38" s="28" t="str">
        <f t="shared" si="12"/>
        <v>€75,000</v>
      </c>
      <c r="AF38" s="28">
        <f t="shared" si="13"/>
        <v>75000</v>
      </c>
      <c r="AG38" s="28"/>
      <c r="AH38" s="56">
        <v>8</v>
      </c>
      <c r="AI38" s="57" t="str">
        <f>CONCATENATE("€100")</f>
        <v>€100</v>
      </c>
      <c r="AJ38">
        <v>100</v>
      </c>
      <c r="AL38" s="56">
        <v>8</v>
      </c>
      <c r="AM38">
        <f>SMALL($AB$32:$AB$52,7)</f>
        <v>7</v>
      </c>
      <c r="AN38" t="str">
        <f t="shared" si="14"/>
        <v>€75,000</v>
      </c>
      <c r="AO38">
        <f t="shared" si="15"/>
        <v>75000</v>
      </c>
      <c r="AP38">
        <f t="shared" si="16"/>
        <v>7500000</v>
      </c>
      <c r="AQ38" s="61">
        <f t="shared" si="17"/>
        <v>20</v>
      </c>
      <c r="AR38" s="56">
        <f t="shared" si="18"/>
        <v>10000</v>
      </c>
      <c r="AS38">
        <v>8</v>
      </c>
      <c r="AU38">
        <f t="shared" si="19"/>
        <v>3</v>
      </c>
      <c r="AW38">
        <v>1</v>
      </c>
      <c r="AX38">
        <f t="shared" si="7"/>
        <v>100</v>
      </c>
      <c r="AY38" s="56">
        <v>8</v>
      </c>
      <c r="AZ38">
        <v>15</v>
      </c>
      <c r="BA38">
        <v>16</v>
      </c>
      <c r="BB38">
        <f t="shared" si="2"/>
        <v>50010000</v>
      </c>
      <c r="BC38">
        <f t="shared" si="3"/>
        <v>10000</v>
      </c>
      <c r="BD38">
        <f t="shared" si="4"/>
        <v>15000</v>
      </c>
      <c r="BE38" s="41">
        <f t="shared" si="20"/>
        <v>100</v>
      </c>
      <c r="BF38" s="41">
        <f>BE45</f>
        <v>10000</v>
      </c>
      <c r="BG38" s="41">
        <f>VLOOKUP(CK38,$AY$30:$BF$52,8)</f>
        <v>15000</v>
      </c>
      <c r="BH38" s="41">
        <f>VLOOKUP(CK38-1,$AY$30:$BF$52,8)</f>
        <v>20000</v>
      </c>
      <c r="BI38">
        <f>ROUND(BG38+CL38*(BH38-BG38),2)</f>
        <v>19000</v>
      </c>
      <c r="BJ38" t="str">
        <f>CONCATENATE("",$BI$54)</f>
        <v>xxx</v>
      </c>
      <c r="BK38">
        <v>14</v>
      </c>
      <c r="BL38" s="63">
        <v>1</v>
      </c>
      <c r="BM38" s="63">
        <v>2</v>
      </c>
      <c r="BN38" s="63">
        <v>3</v>
      </c>
      <c r="BO38" s="63">
        <v>4</v>
      </c>
      <c r="BP38" s="63">
        <v>5</v>
      </c>
      <c r="BQ38" s="63">
        <v>6</v>
      </c>
      <c r="BR38" s="63">
        <v>7</v>
      </c>
      <c r="BS38" s="63">
        <v>8</v>
      </c>
      <c r="BT38" s="63">
        <v>9</v>
      </c>
      <c r="BU38" s="63">
        <v>10</v>
      </c>
      <c r="BV38" s="63">
        <v>11</v>
      </c>
      <c r="BW38" s="63">
        <v>12</v>
      </c>
      <c r="BX38" s="63">
        <v>13</v>
      </c>
      <c r="BY38" s="63">
        <v>14</v>
      </c>
      <c r="BZ38" s="62"/>
      <c r="CA38" s="62"/>
      <c r="CB38" s="62"/>
      <c r="CC38" s="2"/>
      <c r="CD38" s="2"/>
      <c r="CE38" s="2"/>
      <c r="CF38" s="2"/>
      <c r="CG38" s="2"/>
      <c r="CH38" s="64">
        <v>4.67</v>
      </c>
      <c r="CI38" s="1">
        <f t="shared" si="5"/>
        <v>9.33</v>
      </c>
      <c r="CJ38" s="1">
        <f t="shared" si="6"/>
        <v>0.5005359056806002</v>
      </c>
      <c r="CK38">
        <f>VLOOKUP($CI$57,CN35:CP39,2)</f>
        <v>7</v>
      </c>
      <c r="CL38">
        <f>VLOOKUP($CI$57,CN35:CP39,3)</f>
        <v>0.8</v>
      </c>
      <c r="CN38" s="65">
        <v>4</v>
      </c>
      <c r="CO38">
        <v>7</v>
      </c>
      <c r="CP38">
        <v>0.6</v>
      </c>
    </row>
    <row r="39" spans="3:94" ht="13.5" customHeight="1" thickBot="1" thickTop="1">
      <c r="C39" s="49"/>
      <c r="D39" s="49"/>
      <c r="E39" s="49"/>
      <c r="F39" s="49"/>
      <c r="G39" s="49"/>
      <c r="H39" s="49"/>
      <c r="Z39" s="28"/>
      <c r="AA39" s="28">
        <f t="shared" si="8"/>
        <v>0.45736079097484905</v>
      </c>
      <c r="AB39" s="28">
        <f t="shared" si="9"/>
        <v>15</v>
      </c>
      <c r="AC39" s="28">
        <f t="shared" si="10"/>
        <v>0.6753484029849579</v>
      </c>
      <c r="AD39" s="28">
        <f t="shared" si="11"/>
        <v>8</v>
      </c>
      <c r="AE39" s="28" t="str">
        <f t="shared" si="12"/>
        <v>€100</v>
      </c>
      <c r="AF39" s="28">
        <f t="shared" si="13"/>
        <v>100</v>
      </c>
      <c r="AG39" s="28"/>
      <c r="AH39" s="56">
        <v>9</v>
      </c>
      <c r="AI39" s="57" t="str">
        <f>CONCATENATE("€250")</f>
        <v>€250</v>
      </c>
      <c r="AJ39">
        <v>250</v>
      </c>
      <c r="AL39" s="56">
        <v>9</v>
      </c>
      <c r="AM39">
        <f>SMALL($AB$32:$AB$52,8)</f>
        <v>8</v>
      </c>
      <c r="AN39" t="str">
        <f t="shared" si="14"/>
        <v>€100</v>
      </c>
      <c r="AO39">
        <f t="shared" si="15"/>
        <v>100</v>
      </c>
      <c r="AP39">
        <f t="shared" si="16"/>
        <v>10000</v>
      </c>
      <c r="AQ39" s="61">
        <f t="shared" si="17"/>
        <v>8</v>
      </c>
      <c r="AR39" s="56">
        <f t="shared" si="18"/>
        <v>25000</v>
      </c>
      <c r="AS39">
        <v>9</v>
      </c>
      <c r="AU39">
        <f t="shared" si="19"/>
        <v>5</v>
      </c>
      <c r="AW39">
        <v>1</v>
      </c>
      <c r="AX39">
        <f t="shared" si="7"/>
        <v>250</v>
      </c>
      <c r="AY39" s="56">
        <v>9</v>
      </c>
      <c r="AZ39">
        <v>16</v>
      </c>
      <c r="BA39">
        <v>17</v>
      </c>
      <c r="BB39">
        <f t="shared" si="2"/>
        <v>25015000</v>
      </c>
      <c r="BC39">
        <f t="shared" si="3"/>
        <v>15000</v>
      </c>
      <c r="BD39">
        <f t="shared" si="4"/>
        <v>20000</v>
      </c>
      <c r="BE39" s="41">
        <f t="shared" si="20"/>
        <v>250</v>
      </c>
      <c r="BF39" s="41">
        <f>BE44</f>
        <v>5000</v>
      </c>
      <c r="BG39" s="41"/>
      <c r="BJ39" t="str">
        <f aca="true" t="shared" si="21" ref="BJ39:BJ49">$BJ$31</f>
        <v>not yet</v>
      </c>
      <c r="BK39">
        <v>13</v>
      </c>
      <c r="BL39" s="62">
        <v>1</v>
      </c>
      <c r="BM39" s="62">
        <v>2</v>
      </c>
      <c r="BN39" s="62">
        <v>3</v>
      </c>
      <c r="BO39" s="62">
        <v>4</v>
      </c>
      <c r="BP39" s="62">
        <v>5</v>
      </c>
      <c r="BQ39" s="62">
        <v>6</v>
      </c>
      <c r="BR39" s="62">
        <v>7</v>
      </c>
      <c r="BS39" s="62">
        <v>8</v>
      </c>
      <c r="BT39" s="62">
        <v>9</v>
      </c>
      <c r="BU39" s="62">
        <v>10</v>
      </c>
      <c r="BV39" s="62">
        <v>11</v>
      </c>
      <c r="BW39" s="62">
        <v>12</v>
      </c>
      <c r="BX39" s="62">
        <v>13</v>
      </c>
      <c r="BY39" s="62"/>
      <c r="BZ39" s="62"/>
      <c r="CA39" s="62"/>
      <c r="CB39" s="62"/>
      <c r="CC39" s="2"/>
      <c r="CD39" s="2"/>
      <c r="CE39" s="2"/>
      <c r="CF39" s="2"/>
      <c r="CG39" s="2"/>
      <c r="CH39" s="2">
        <v>4.33</v>
      </c>
      <c r="CI39">
        <f t="shared" si="5"/>
        <v>8.67</v>
      </c>
      <c r="CJ39">
        <f t="shared" si="6"/>
        <v>0.49942329873125724</v>
      </c>
      <c r="CN39" s="65">
        <v>5</v>
      </c>
      <c r="CO39">
        <v>7</v>
      </c>
      <c r="CP39">
        <v>0.8</v>
      </c>
    </row>
    <row r="40" spans="3:94" ht="13.5" customHeight="1" thickBot="1" thickTop="1">
      <c r="C40" s="49"/>
      <c r="D40" s="49"/>
      <c r="E40" s="49"/>
      <c r="F40" s="49"/>
      <c r="G40" s="49"/>
      <c r="H40" s="49"/>
      <c r="Z40" s="28"/>
      <c r="AA40" s="28">
        <f t="shared" si="8"/>
        <v>0.6400554600322288</v>
      </c>
      <c r="AB40" s="28">
        <f t="shared" si="9"/>
        <v>9</v>
      </c>
      <c r="AC40" s="28">
        <f t="shared" si="10"/>
        <v>0.004404049334024718</v>
      </c>
      <c r="AD40" s="28">
        <f t="shared" si="11"/>
        <v>22</v>
      </c>
      <c r="AE40" s="28" t="str">
        <f t="shared" si="12"/>
        <v>€250,000</v>
      </c>
      <c r="AF40" s="28">
        <f t="shared" si="13"/>
        <v>250000</v>
      </c>
      <c r="AG40" s="28"/>
      <c r="AH40" s="56">
        <v>10</v>
      </c>
      <c r="AI40" s="57" t="str">
        <f>CONCATENATE("€500")</f>
        <v>€500</v>
      </c>
      <c r="AJ40">
        <v>500</v>
      </c>
      <c r="AL40" s="56">
        <v>10</v>
      </c>
      <c r="AM40">
        <f>SMALL($AB$32:$AB$52,9)</f>
        <v>9</v>
      </c>
      <c r="AN40" t="str">
        <f t="shared" si="14"/>
        <v>€250,000</v>
      </c>
      <c r="AO40">
        <f t="shared" si="15"/>
        <v>250000</v>
      </c>
      <c r="AP40">
        <f t="shared" si="16"/>
        <v>25000000</v>
      </c>
      <c r="AQ40" s="61">
        <f t="shared" si="17"/>
        <v>22</v>
      </c>
      <c r="AR40" s="56">
        <f t="shared" si="18"/>
        <v>50000</v>
      </c>
      <c r="AS40">
        <v>10</v>
      </c>
      <c r="AU40">
        <f t="shared" si="19"/>
        <v>3</v>
      </c>
      <c r="AW40">
        <v>1</v>
      </c>
      <c r="AX40">
        <f aca="true" t="shared" si="22" ref="AX40:AX52">AW40*AJ40</f>
        <v>500</v>
      </c>
      <c r="AY40" s="56">
        <v>10</v>
      </c>
      <c r="AZ40">
        <v>16</v>
      </c>
      <c r="BA40">
        <v>17</v>
      </c>
      <c r="BB40">
        <f t="shared" si="2"/>
        <v>15015000</v>
      </c>
      <c r="BC40">
        <f t="shared" si="3"/>
        <v>15000</v>
      </c>
      <c r="BD40">
        <f t="shared" si="4"/>
        <v>20000</v>
      </c>
      <c r="BE40" s="41">
        <f t="shared" si="20"/>
        <v>500</v>
      </c>
      <c r="BF40" s="41">
        <f>BE43</f>
        <v>3000</v>
      </c>
      <c r="BG40" s="41"/>
      <c r="BJ40" t="str">
        <f t="shared" si="21"/>
        <v>not yet</v>
      </c>
      <c r="BK40">
        <v>12</v>
      </c>
      <c r="BL40" s="62">
        <v>1</v>
      </c>
      <c r="BM40" s="62">
        <v>2</v>
      </c>
      <c r="BN40" s="62">
        <v>3</v>
      </c>
      <c r="BO40" s="62">
        <v>4</v>
      </c>
      <c r="BP40" s="62">
        <v>5</v>
      </c>
      <c r="BQ40" s="62">
        <v>6</v>
      </c>
      <c r="BR40" s="62">
        <v>7</v>
      </c>
      <c r="BS40" s="62">
        <v>8</v>
      </c>
      <c r="BT40" s="62">
        <v>9</v>
      </c>
      <c r="BU40" s="62">
        <v>10</v>
      </c>
      <c r="BV40" s="62">
        <v>11</v>
      </c>
      <c r="BW40" s="62">
        <v>12</v>
      </c>
      <c r="BX40" s="62"/>
      <c r="BY40" s="62"/>
      <c r="BZ40" s="62"/>
      <c r="CA40" s="62"/>
      <c r="CB40" s="62"/>
      <c r="CC40" s="2"/>
      <c r="CD40" s="2"/>
      <c r="CE40" s="2"/>
      <c r="CF40" s="2"/>
      <c r="CG40" s="2"/>
      <c r="CH40" s="2">
        <v>4</v>
      </c>
      <c r="CI40">
        <f t="shared" si="5"/>
        <v>8</v>
      </c>
      <c r="CJ40">
        <f t="shared" si="6"/>
        <v>0.5</v>
      </c>
      <c r="CN40" s="56">
        <v>1</v>
      </c>
      <c r="CO40">
        <v>6</v>
      </c>
      <c r="CP40">
        <v>0.1</v>
      </c>
    </row>
    <row r="41" spans="3:94" ht="13.5" customHeight="1" thickBot="1" thickTop="1">
      <c r="C41" s="49"/>
      <c r="D41" s="49"/>
      <c r="E41" s="49"/>
      <c r="F41" s="49"/>
      <c r="G41" s="49"/>
      <c r="H41" s="49"/>
      <c r="Z41" s="28"/>
      <c r="AA41" s="28">
        <f t="shared" si="8"/>
        <v>0.682048511659923</v>
      </c>
      <c r="AB41" s="28">
        <f t="shared" si="9"/>
        <v>8</v>
      </c>
      <c r="AC41" s="28">
        <f t="shared" si="10"/>
        <v>0.5401053084596367</v>
      </c>
      <c r="AD41" s="28">
        <f t="shared" si="11"/>
        <v>12</v>
      </c>
      <c r="AE41" s="28" t="str">
        <f t="shared" si="12"/>
        <v>€1,000</v>
      </c>
      <c r="AF41" s="28">
        <f t="shared" si="13"/>
        <v>1000</v>
      </c>
      <c r="AG41" s="28"/>
      <c r="AH41" s="56">
        <v>11</v>
      </c>
      <c r="AI41" s="57" t="str">
        <f>CONCATENATE("€750")</f>
        <v>€750</v>
      </c>
      <c r="AJ41">
        <v>750</v>
      </c>
      <c r="AL41" s="56">
        <v>11</v>
      </c>
      <c r="AM41">
        <f>SMALL($AB$32:$AB$52,10)</f>
        <v>10</v>
      </c>
      <c r="AN41" t="str">
        <f t="shared" si="14"/>
        <v>€1,000</v>
      </c>
      <c r="AO41">
        <f t="shared" si="15"/>
        <v>1000</v>
      </c>
      <c r="AP41">
        <f t="shared" si="16"/>
        <v>100000</v>
      </c>
      <c r="AQ41" s="61">
        <f t="shared" si="17"/>
        <v>12</v>
      </c>
      <c r="AR41" s="56">
        <f t="shared" si="18"/>
        <v>75000</v>
      </c>
      <c r="AS41">
        <v>11</v>
      </c>
      <c r="AU41">
        <f t="shared" si="19"/>
        <v>3</v>
      </c>
      <c r="AW41">
        <v>1</v>
      </c>
      <c r="AX41">
        <f t="shared" si="22"/>
        <v>750</v>
      </c>
      <c r="AY41" s="56">
        <v>11</v>
      </c>
      <c r="AZ41">
        <v>16</v>
      </c>
      <c r="BA41">
        <v>17</v>
      </c>
      <c r="BB41">
        <f t="shared" si="2"/>
        <v>5015000</v>
      </c>
      <c r="BC41">
        <f t="shared" si="3"/>
        <v>15000</v>
      </c>
      <c r="BD41">
        <f t="shared" si="4"/>
        <v>20000</v>
      </c>
      <c r="BE41" s="41">
        <f t="shared" si="20"/>
        <v>750</v>
      </c>
      <c r="BF41" s="41">
        <f>BE42</f>
        <v>1000</v>
      </c>
      <c r="BG41" s="41">
        <f>VLOOKUP(CK41,$AY$30:$BF$52,8)</f>
        <v>20000</v>
      </c>
      <c r="BH41" s="41">
        <f>VLOOKUP(CK41-1,$AY$30:$BF$52,8)</f>
        <v>35000</v>
      </c>
      <c r="BI41">
        <f>ROUND(BG41+CL41*(BH41-BG41),2)</f>
        <v>32375</v>
      </c>
      <c r="BJ41" t="str">
        <f>CONCATENATE("",$BI$54)</f>
        <v>xxx</v>
      </c>
      <c r="BK41">
        <v>11</v>
      </c>
      <c r="BL41" s="63">
        <v>1</v>
      </c>
      <c r="BM41" s="63">
        <v>2</v>
      </c>
      <c r="BN41" s="63">
        <v>3</v>
      </c>
      <c r="BO41" s="63">
        <v>4</v>
      </c>
      <c r="BP41" s="63">
        <v>5</v>
      </c>
      <c r="BQ41" s="63">
        <v>6</v>
      </c>
      <c r="BR41" s="63">
        <v>7</v>
      </c>
      <c r="BS41" s="63">
        <v>8</v>
      </c>
      <c r="BT41" s="63">
        <v>9</v>
      </c>
      <c r="BU41" s="63">
        <v>10</v>
      </c>
      <c r="BV41" s="63">
        <v>11</v>
      </c>
      <c r="BW41" s="62"/>
      <c r="BX41" s="62"/>
      <c r="BY41" s="62"/>
      <c r="BZ41" s="62"/>
      <c r="CA41" s="62"/>
      <c r="CB41" s="62"/>
      <c r="CC41" s="2"/>
      <c r="CD41" s="2"/>
      <c r="CE41" s="2"/>
      <c r="CF41" s="2"/>
      <c r="CG41" s="2"/>
      <c r="CH41" s="64">
        <v>3.67</v>
      </c>
      <c r="CI41" s="1">
        <f t="shared" si="5"/>
        <v>7.33</v>
      </c>
      <c r="CJ41" s="1">
        <f t="shared" si="6"/>
        <v>0.5006821282401092</v>
      </c>
      <c r="CK41">
        <f>VLOOKUP($CI$57,CN40:CP44,2)</f>
        <v>6</v>
      </c>
      <c r="CL41">
        <f>VLOOKUP($CI$57,CN40:CP44,3)</f>
        <v>0.8250000000000001</v>
      </c>
      <c r="CN41" s="56">
        <v>2</v>
      </c>
      <c r="CO41">
        <v>6</v>
      </c>
      <c r="CP41">
        <v>0.24</v>
      </c>
    </row>
    <row r="42" spans="3:94" ht="13.5" customHeight="1" thickBot="1" thickTop="1">
      <c r="C42" s="49"/>
      <c r="D42" s="49"/>
      <c r="E42" s="49"/>
      <c r="F42" s="49"/>
      <c r="G42" s="49"/>
      <c r="H42" s="49"/>
      <c r="Z42" s="28"/>
      <c r="AA42" s="28">
        <f t="shared" si="8"/>
        <v>0.0349961861493705</v>
      </c>
      <c r="AB42" s="28">
        <f t="shared" si="9"/>
        <v>21</v>
      </c>
      <c r="AC42" s="28">
        <f t="shared" si="10"/>
        <v>0.505123289569515</v>
      </c>
      <c r="AD42" s="28">
        <f t="shared" si="11"/>
        <v>13</v>
      </c>
      <c r="AE42" s="28" t="str">
        <f t="shared" si="12"/>
        <v>€3,000</v>
      </c>
      <c r="AF42" s="28">
        <f t="shared" si="13"/>
        <v>3000</v>
      </c>
      <c r="AG42" s="28"/>
      <c r="AH42" s="56">
        <v>12</v>
      </c>
      <c r="AI42" s="57" t="str">
        <f>CONCATENATE("€1,000")</f>
        <v>€1,000</v>
      </c>
      <c r="AJ42">
        <v>1000</v>
      </c>
      <c r="AL42" s="56">
        <v>12</v>
      </c>
      <c r="AM42">
        <f>SMALL($AB$32:$AB$52,11)</f>
        <v>11</v>
      </c>
      <c r="AN42" t="str">
        <f t="shared" si="14"/>
        <v>€3,000</v>
      </c>
      <c r="AO42">
        <f t="shared" si="15"/>
        <v>3000</v>
      </c>
      <c r="AP42">
        <f t="shared" si="16"/>
        <v>300000</v>
      </c>
      <c r="AQ42" s="61">
        <f t="shared" si="17"/>
        <v>13</v>
      </c>
      <c r="AR42" s="56">
        <f t="shared" si="18"/>
        <v>100000</v>
      </c>
      <c r="AS42">
        <v>12</v>
      </c>
      <c r="AU42">
        <f t="shared" si="19"/>
        <v>3</v>
      </c>
      <c r="AW42">
        <v>1</v>
      </c>
      <c r="AX42">
        <f t="shared" si="22"/>
        <v>1000</v>
      </c>
      <c r="AY42" s="56">
        <v>12</v>
      </c>
      <c r="AZ42">
        <v>17</v>
      </c>
      <c r="BA42">
        <v>18</v>
      </c>
      <c r="BB42">
        <f t="shared" si="2"/>
        <v>11270000</v>
      </c>
      <c r="BC42">
        <f t="shared" si="3"/>
        <v>20000</v>
      </c>
      <c r="BD42">
        <f t="shared" si="4"/>
        <v>35000</v>
      </c>
      <c r="BE42" s="41">
        <f t="shared" si="20"/>
        <v>1000</v>
      </c>
      <c r="BF42" s="41">
        <f>BE41</f>
        <v>750</v>
      </c>
      <c r="BG42" s="41"/>
      <c r="BJ42" t="str">
        <f t="shared" si="21"/>
        <v>not yet</v>
      </c>
      <c r="BK42">
        <v>10</v>
      </c>
      <c r="BL42" s="62">
        <v>1</v>
      </c>
      <c r="BM42" s="62">
        <v>2</v>
      </c>
      <c r="BN42" s="62">
        <v>3</v>
      </c>
      <c r="BO42" s="62">
        <v>4</v>
      </c>
      <c r="BP42" s="62">
        <v>5</v>
      </c>
      <c r="BQ42" s="62">
        <v>6</v>
      </c>
      <c r="BR42" s="62">
        <v>7</v>
      </c>
      <c r="BS42" s="62">
        <v>8</v>
      </c>
      <c r="BT42" s="62">
        <v>9</v>
      </c>
      <c r="BU42" s="62">
        <v>10</v>
      </c>
      <c r="BV42" s="6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>
        <v>3.33</v>
      </c>
      <c r="CI42">
        <f t="shared" si="5"/>
        <v>6.67</v>
      </c>
      <c r="CJ42">
        <f t="shared" si="6"/>
        <v>0.4992503748125937</v>
      </c>
      <c r="CN42" s="56">
        <v>3</v>
      </c>
      <c r="CO42">
        <v>6</v>
      </c>
      <c r="CP42">
        <f>CP37+1/24</f>
        <v>0.4416666666666667</v>
      </c>
    </row>
    <row r="43" spans="3:94" ht="13.5" customHeight="1" thickBot="1" thickTop="1">
      <c r="C43" s="49"/>
      <c r="D43" s="49"/>
      <c r="E43" s="49"/>
      <c r="F43" s="49"/>
      <c r="G43" s="49"/>
      <c r="H43" s="49"/>
      <c r="Z43" s="28"/>
      <c r="AA43" s="28">
        <f t="shared" si="8"/>
        <v>0.6361276725771647</v>
      </c>
      <c r="AB43" s="28">
        <f t="shared" si="9"/>
        <v>10</v>
      </c>
      <c r="AC43" s="28">
        <f t="shared" si="10"/>
        <v>0.13200529296839958</v>
      </c>
      <c r="AD43" s="28">
        <f t="shared" si="11"/>
        <v>21</v>
      </c>
      <c r="AE43" s="28" t="str">
        <f t="shared" si="12"/>
        <v>€100,000</v>
      </c>
      <c r="AF43" s="28">
        <f t="shared" si="13"/>
        <v>100000</v>
      </c>
      <c r="AG43" s="28"/>
      <c r="AH43" s="56">
        <v>13</v>
      </c>
      <c r="AI43" s="57" t="str">
        <f>CONCATENATE("€3,000")</f>
        <v>€3,000</v>
      </c>
      <c r="AJ43">
        <v>3000</v>
      </c>
      <c r="AL43" s="56">
        <v>13</v>
      </c>
      <c r="AM43">
        <f>SMALL($AB$32:$AB$52,12)</f>
        <v>12</v>
      </c>
      <c r="AN43" t="str">
        <f t="shared" si="14"/>
        <v>€100,000</v>
      </c>
      <c r="AO43">
        <f t="shared" si="15"/>
        <v>100000</v>
      </c>
      <c r="AP43">
        <f t="shared" si="16"/>
        <v>10000000</v>
      </c>
      <c r="AQ43" s="61">
        <f t="shared" si="17"/>
        <v>21</v>
      </c>
      <c r="AR43" s="56">
        <f t="shared" si="18"/>
        <v>300000</v>
      </c>
      <c r="AS43">
        <v>13</v>
      </c>
      <c r="AU43">
        <f t="shared" si="19"/>
        <v>3</v>
      </c>
      <c r="AW43">
        <v>1</v>
      </c>
      <c r="AX43">
        <f t="shared" si="22"/>
        <v>3000</v>
      </c>
      <c r="AY43" s="56">
        <v>13</v>
      </c>
      <c r="AZ43">
        <v>17</v>
      </c>
      <c r="BA43">
        <v>18</v>
      </c>
      <c r="BB43">
        <f t="shared" si="2"/>
        <v>7520000</v>
      </c>
      <c r="BC43">
        <f t="shared" si="3"/>
        <v>20000</v>
      </c>
      <c r="BD43">
        <f t="shared" si="4"/>
        <v>35000</v>
      </c>
      <c r="BE43" s="41">
        <f t="shared" si="20"/>
        <v>3000</v>
      </c>
      <c r="BF43" s="41">
        <f>BE40</f>
        <v>500</v>
      </c>
      <c r="BG43" s="41"/>
      <c r="BJ43" t="str">
        <f t="shared" si="21"/>
        <v>not yet</v>
      </c>
      <c r="BK43">
        <v>9</v>
      </c>
      <c r="BL43" s="62">
        <v>1</v>
      </c>
      <c r="BM43" s="62">
        <v>2</v>
      </c>
      <c r="BN43" s="62">
        <v>3</v>
      </c>
      <c r="BO43" s="62">
        <v>4</v>
      </c>
      <c r="BP43" s="62">
        <v>5</v>
      </c>
      <c r="BQ43" s="62">
        <v>6</v>
      </c>
      <c r="BR43" s="62">
        <v>7</v>
      </c>
      <c r="BS43" s="62">
        <v>8</v>
      </c>
      <c r="BT43" s="62">
        <v>9</v>
      </c>
      <c r="BU43" s="62"/>
      <c r="BV43" s="6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>
        <v>3</v>
      </c>
      <c r="CI43">
        <f t="shared" si="5"/>
        <v>6</v>
      </c>
      <c r="CJ43">
        <f t="shared" si="6"/>
        <v>0.5</v>
      </c>
      <c r="CN43" s="56">
        <v>4</v>
      </c>
      <c r="CO43">
        <v>6</v>
      </c>
      <c r="CP43">
        <f>CP38+1/24</f>
        <v>0.6416666666666666</v>
      </c>
    </row>
    <row r="44" spans="3:94" ht="13.5" customHeight="1" thickBot="1" thickTop="1">
      <c r="C44" s="49"/>
      <c r="D44" s="49"/>
      <c r="E44" s="49"/>
      <c r="F44" s="49"/>
      <c r="G44" s="49"/>
      <c r="H44" s="49"/>
      <c r="Z44" s="28"/>
      <c r="AA44" s="28">
        <f t="shared" si="8"/>
        <v>0.6959444153105951</v>
      </c>
      <c r="AB44" s="28">
        <f t="shared" si="9"/>
        <v>7</v>
      </c>
      <c r="AC44" s="28">
        <f t="shared" si="10"/>
        <v>0.40209695977346993</v>
      </c>
      <c r="AD44" s="28">
        <f t="shared" si="11"/>
        <v>16</v>
      </c>
      <c r="AE44" s="28" t="str">
        <f t="shared" si="12"/>
        <v>€15,000</v>
      </c>
      <c r="AF44" s="28">
        <f t="shared" si="13"/>
        <v>15000</v>
      </c>
      <c r="AG44" s="28"/>
      <c r="AH44" s="56">
        <v>14</v>
      </c>
      <c r="AI44" s="57" t="str">
        <f>CONCATENATE("€5,000")</f>
        <v>€5,000</v>
      </c>
      <c r="AJ44">
        <v>5000</v>
      </c>
      <c r="AL44" s="56">
        <v>14</v>
      </c>
      <c r="AM44">
        <f>SMALL($AB$32:$AB$52,13)</f>
        <v>14</v>
      </c>
      <c r="AN44" t="str">
        <f t="shared" si="14"/>
        <v>€15,000</v>
      </c>
      <c r="AO44">
        <f t="shared" si="15"/>
        <v>15000</v>
      </c>
      <c r="AP44">
        <f t="shared" si="16"/>
        <v>1500000</v>
      </c>
      <c r="AQ44" s="61">
        <f t="shared" si="17"/>
        <v>16</v>
      </c>
      <c r="AR44" s="56">
        <f t="shared" si="18"/>
        <v>500000</v>
      </c>
      <c r="AS44">
        <v>14</v>
      </c>
      <c r="AU44">
        <f t="shared" si="19"/>
        <v>3</v>
      </c>
      <c r="AW44">
        <v>1</v>
      </c>
      <c r="AX44">
        <f t="shared" si="22"/>
        <v>5000</v>
      </c>
      <c r="AY44" s="56">
        <v>14</v>
      </c>
      <c r="AZ44">
        <v>17</v>
      </c>
      <c r="BA44">
        <v>18</v>
      </c>
      <c r="BB44">
        <f t="shared" si="2"/>
        <v>3770000</v>
      </c>
      <c r="BC44">
        <f t="shared" si="3"/>
        <v>20000</v>
      </c>
      <c r="BD44">
        <f t="shared" si="4"/>
        <v>35000</v>
      </c>
      <c r="BE44" s="41">
        <f t="shared" si="20"/>
        <v>5000</v>
      </c>
      <c r="BF44" s="41">
        <f>BE39</f>
        <v>250</v>
      </c>
      <c r="BG44" s="41">
        <f>VLOOKUP(CK44,$AY$30:$BF$52,8)</f>
        <v>50000</v>
      </c>
      <c r="BH44" s="41">
        <f>VLOOKUP(CK44-1,$AY$30:$BF$52,8)</f>
        <v>75000</v>
      </c>
      <c r="BI44">
        <f>ROUND(BG44+CL44*(BH44-BG44),2)</f>
        <v>62500</v>
      </c>
      <c r="BJ44" t="str">
        <f>CONCATENATE("",$BI$54)</f>
        <v>xxx</v>
      </c>
      <c r="BK44">
        <v>8</v>
      </c>
      <c r="BL44" s="63">
        <v>1</v>
      </c>
      <c r="BM44" s="63">
        <v>2</v>
      </c>
      <c r="BN44" s="63">
        <v>3</v>
      </c>
      <c r="BO44" s="63">
        <v>4</v>
      </c>
      <c r="BP44" s="63" t="s">
        <v>47</v>
      </c>
      <c r="BQ44" s="63" t="s">
        <v>48</v>
      </c>
      <c r="BR44" s="63">
        <v>7</v>
      </c>
      <c r="BS44" s="63">
        <v>8</v>
      </c>
      <c r="BT44" s="62"/>
      <c r="BU44" s="62"/>
      <c r="BV44" s="6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64">
        <v>2.67</v>
      </c>
      <c r="CI44" s="1">
        <f t="shared" si="5"/>
        <v>5.33</v>
      </c>
      <c r="CJ44" s="1">
        <f t="shared" si="6"/>
        <v>0.50093808630394</v>
      </c>
      <c r="CK44">
        <f>VLOOKUP($CI$57,CN45:CP49,2)</f>
        <v>4</v>
      </c>
      <c r="CL44">
        <f>VLOOKUP($CI$57,CN45:CP49,3)</f>
        <v>0.5</v>
      </c>
      <c r="CN44" s="56">
        <v>5</v>
      </c>
      <c r="CO44">
        <v>6</v>
      </c>
      <c r="CP44">
        <f>CP39+0.025</f>
        <v>0.8250000000000001</v>
      </c>
    </row>
    <row r="45" spans="3:94" ht="13.5" customHeight="1" thickBot="1" thickTop="1">
      <c r="C45" s="49"/>
      <c r="D45" s="49"/>
      <c r="E45" s="49"/>
      <c r="F45" s="49"/>
      <c r="G45" s="49"/>
      <c r="H45" s="49"/>
      <c r="Z45" s="28"/>
      <c r="AA45" s="28">
        <f t="shared" si="8"/>
        <v>0.9255087678929308</v>
      </c>
      <c r="AB45" s="28">
        <f t="shared" si="9"/>
        <v>3</v>
      </c>
      <c r="AC45" s="28">
        <f t="shared" si="10"/>
        <v>0.8123895928719048</v>
      </c>
      <c r="AD45" s="28">
        <f t="shared" si="11"/>
        <v>4</v>
      </c>
      <c r="AE45" s="28" t="str">
        <f t="shared" si="12"/>
        <v>€1</v>
      </c>
      <c r="AF45" s="28">
        <f t="shared" si="13"/>
        <v>1</v>
      </c>
      <c r="AG45" s="28"/>
      <c r="AH45" s="56">
        <v>15</v>
      </c>
      <c r="AI45" s="57" t="str">
        <f>CONCATENATE("€10,000")</f>
        <v>€10,000</v>
      </c>
      <c r="AJ45">
        <v>10000</v>
      </c>
      <c r="AL45" s="56">
        <v>15</v>
      </c>
      <c r="AM45">
        <f>SMALL($AB$32:$AB$52,14)</f>
        <v>15</v>
      </c>
      <c r="AN45" t="str">
        <f t="shared" si="14"/>
        <v>€1</v>
      </c>
      <c r="AO45">
        <f t="shared" si="15"/>
        <v>1</v>
      </c>
      <c r="AP45">
        <f t="shared" si="16"/>
        <v>100</v>
      </c>
      <c r="AQ45" s="61">
        <f t="shared" si="17"/>
        <v>4</v>
      </c>
      <c r="AR45" s="56">
        <f t="shared" si="18"/>
        <v>1000000</v>
      </c>
      <c r="AS45">
        <v>15</v>
      </c>
      <c r="AU45">
        <f t="shared" si="19"/>
        <v>5</v>
      </c>
      <c r="AW45">
        <v>1</v>
      </c>
      <c r="AX45">
        <f t="shared" si="22"/>
        <v>10000</v>
      </c>
      <c r="AY45" s="56">
        <v>15</v>
      </c>
      <c r="AZ45">
        <v>18</v>
      </c>
      <c r="BA45">
        <v>19</v>
      </c>
      <c r="BB45">
        <f t="shared" si="2"/>
        <v>1535000</v>
      </c>
      <c r="BC45">
        <f t="shared" si="3"/>
        <v>35000</v>
      </c>
      <c r="BD45">
        <f t="shared" si="4"/>
        <v>50000</v>
      </c>
      <c r="BE45" s="41">
        <f t="shared" si="20"/>
        <v>10000</v>
      </c>
      <c r="BF45" s="41">
        <f>BE38</f>
        <v>100</v>
      </c>
      <c r="BG45" s="41"/>
      <c r="BJ45" t="str">
        <f t="shared" si="21"/>
        <v>not yet</v>
      </c>
      <c r="BK45">
        <v>7</v>
      </c>
      <c r="BL45" s="62">
        <v>1</v>
      </c>
      <c r="BM45" s="62">
        <v>2</v>
      </c>
      <c r="BN45" s="62">
        <v>3</v>
      </c>
      <c r="BO45" s="62" t="s">
        <v>52</v>
      </c>
      <c r="BP45" s="62">
        <v>5</v>
      </c>
      <c r="BQ45" s="62">
        <v>6</v>
      </c>
      <c r="BR45" s="62">
        <v>7</v>
      </c>
      <c r="BS45" s="62"/>
      <c r="BT45" s="62"/>
      <c r="BU45" s="62"/>
      <c r="BV45" s="6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>
        <v>2.33</v>
      </c>
      <c r="CI45">
        <f t="shared" si="5"/>
        <v>4.67</v>
      </c>
      <c r="CJ45">
        <f t="shared" si="6"/>
        <v>0.4989293361884369</v>
      </c>
      <c r="CN45" s="65">
        <v>1</v>
      </c>
      <c r="CO45">
        <v>4</v>
      </c>
      <c r="CP45">
        <v>0.1</v>
      </c>
    </row>
    <row r="46" spans="3:94" ht="13.5" customHeight="1" thickBot="1" thickTop="1">
      <c r="C46" s="49"/>
      <c r="D46" s="49"/>
      <c r="E46" s="49"/>
      <c r="F46" s="49"/>
      <c r="G46" s="49"/>
      <c r="H46" s="49"/>
      <c r="Z46" s="28"/>
      <c r="AA46" s="28">
        <f t="shared" si="8"/>
        <v>0.3082967919222298</v>
      </c>
      <c r="AB46" s="28">
        <f t="shared" si="9"/>
        <v>18</v>
      </c>
      <c r="AC46" s="28">
        <f t="shared" si="10"/>
        <v>0.9374267529838034</v>
      </c>
      <c r="AD46" s="28">
        <f t="shared" si="11"/>
        <v>2</v>
      </c>
      <c r="AE46" s="28" t="str">
        <f t="shared" si="12"/>
        <v>10c</v>
      </c>
      <c r="AF46" s="28">
        <f t="shared" si="13"/>
        <v>0.1</v>
      </c>
      <c r="AG46" s="28"/>
      <c r="AH46" s="56">
        <v>16</v>
      </c>
      <c r="AI46" s="57" t="str">
        <f>CONCATENATE("€15,000")</f>
        <v>€15,000</v>
      </c>
      <c r="AJ46">
        <v>15000</v>
      </c>
      <c r="AL46" s="56">
        <v>16</v>
      </c>
      <c r="AM46">
        <f>SMALL($AB$32:$AB$52,15)</f>
        <v>16</v>
      </c>
      <c r="AN46" t="str">
        <f t="shared" si="14"/>
        <v>10c</v>
      </c>
      <c r="AO46">
        <f t="shared" si="15"/>
        <v>0.1</v>
      </c>
      <c r="AP46">
        <f t="shared" si="16"/>
        <v>10</v>
      </c>
      <c r="AQ46" s="61">
        <f t="shared" si="17"/>
        <v>2</v>
      </c>
      <c r="AR46" s="56">
        <f t="shared" si="18"/>
        <v>1500000</v>
      </c>
      <c r="AS46">
        <v>16</v>
      </c>
      <c r="AU46">
        <f t="shared" si="19"/>
        <v>5</v>
      </c>
      <c r="AW46">
        <v>1</v>
      </c>
      <c r="AX46">
        <f t="shared" si="22"/>
        <v>15000</v>
      </c>
      <c r="AY46" s="56">
        <v>16</v>
      </c>
      <c r="AZ46">
        <v>18</v>
      </c>
      <c r="BA46">
        <v>19</v>
      </c>
      <c r="BB46">
        <f t="shared" si="2"/>
        <v>785000</v>
      </c>
      <c r="BC46">
        <f t="shared" si="3"/>
        <v>35000</v>
      </c>
      <c r="BD46">
        <f t="shared" si="4"/>
        <v>50000</v>
      </c>
      <c r="BE46" s="41">
        <f t="shared" si="20"/>
        <v>15000</v>
      </c>
      <c r="BF46" s="41">
        <f>BE37</f>
        <v>50</v>
      </c>
      <c r="BG46" s="41"/>
      <c r="BJ46" t="str">
        <f t="shared" si="21"/>
        <v>not yet</v>
      </c>
      <c r="BK46">
        <v>6</v>
      </c>
      <c r="BL46" s="62">
        <v>1</v>
      </c>
      <c r="BM46" s="62">
        <v>2</v>
      </c>
      <c r="BN46" s="62">
        <v>3</v>
      </c>
      <c r="BO46" s="62" t="s">
        <v>46</v>
      </c>
      <c r="BP46" s="62">
        <v>5</v>
      </c>
      <c r="BQ46" s="62">
        <v>6</v>
      </c>
      <c r="BR46" s="62"/>
      <c r="BS46" s="62"/>
      <c r="BT46" s="62"/>
      <c r="BU46" s="62"/>
      <c r="BV46" s="6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>
        <v>2</v>
      </c>
      <c r="CI46">
        <f t="shared" si="5"/>
        <v>4</v>
      </c>
      <c r="CJ46">
        <f t="shared" si="6"/>
        <v>0.5</v>
      </c>
      <c r="CN46" s="65">
        <v>2</v>
      </c>
      <c r="CO46">
        <v>4</v>
      </c>
      <c r="CP46">
        <v>0.2</v>
      </c>
    </row>
    <row r="47" spans="3:94" ht="13.5" customHeight="1" thickBot="1" thickTop="1">
      <c r="C47" s="49"/>
      <c r="D47" s="49"/>
      <c r="E47" s="49"/>
      <c r="F47" s="49"/>
      <c r="G47" s="49"/>
      <c r="H47" s="49"/>
      <c r="Z47" s="28"/>
      <c r="AA47" s="28">
        <f t="shared" si="8"/>
        <v>0.3133498555206431</v>
      </c>
      <c r="AB47" s="28">
        <f t="shared" si="9"/>
        <v>17</v>
      </c>
      <c r="AC47" s="28">
        <f t="shared" si="10"/>
        <v>0.7324706343401634</v>
      </c>
      <c r="AD47" s="28">
        <f t="shared" si="11"/>
        <v>5</v>
      </c>
      <c r="AE47" s="28" t="str">
        <f t="shared" si="12"/>
        <v>€5</v>
      </c>
      <c r="AF47" s="28">
        <f t="shared" si="13"/>
        <v>5</v>
      </c>
      <c r="AG47" s="28"/>
      <c r="AH47" s="56">
        <v>17</v>
      </c>
      <c r="AI47" s="57" t="str">
        <f>CONCATENATE("€20,000")</f>
        <v>€20,000</v>
      </c>
      <c r="AJ47">
        <v>20000</v>
      </c>
      <c r="AL47" s="56">
        <v>17</v>
      </c>
      <c r="AM47">
        <f>SMALL($AB$32:$AB$52,16)</f>
        <v>17</v>
      </c>
      <c r="AN47" t="str">
        <f t="shared" si="14"/>
        <v>€5</v>
      </c>
      <c r="AO47">
        <f t="shared" si="15"/>
        <v>5</v>
      </c>
      <c r="AP47">
        <f t="shared" si="16"/>
        <v>500</v>
      </c>
      <c r="AQ47" s="61">
        <f t="shared" si="17"/>
        <v>5</v>
      </c>
      <c r="AR47" s="56">
        <f t="shared" si="18"/>
        <v>2000000</v>
      </c>
      <c r="AS47">
        <v>17</v>
      </c>
      <c r="AU47">
        <f t="shared" si="19"/>
        <v>5</v>
      </c>
      <c r="AW47">
        <v>1</v>
      </c>
      <c r="AX47">
        <f t="shared" si="22"/>
        <v>20000</v>
      </c>
      <c r="AY47" s="56">
        <v>17</v>
      </c>
      <c r="AZ47">
        <v>18</v>
      </c>
      <c r="BA47">
        <v>19</v>
      </c>
      <c r="BB47">
        <f t="shared" si="2"/>
        <v>185000</v>
      </c>
      <c r="BC47">
        <f t="shared" si="3"/>
        <v>35000</v>
      </c>
      <c r="BD47">
        <f t="shared" si="4"/>
        <v>50000</v>
      </c>
      <c r="BE47" s="41">
        <f t="shared" si="20"/>
        <v>20000</v>
      </c>
      <c r="BF47" s="41">
        <f>BE36</f>
        <v>10</v>
      </c>
      <c r="BG47" s="41">
        <f>VLOOKUP(CK47,$AY$30:$BF$52,8)</f>
        <v>75000</v>
      </c>
      <c r="BH47" s="41">
        <f>VLOOKUP(CK47-1,$AY$30:$BF$52,8)</f>
        <v>100000</v>
      </c>
      <c r="BI47">
        <f>ROUND(BG47+CL47*(BH47-BG47),2)</f>
        <v>86250</v>
      </c>
      <c r="BJ47" t="str">
        <f>CONCATENATE("",$BI$54)</f>
        <v>xxx</v>
      </c>
      <c r="BK47">
        <v>5</v>
      </c>
      <c r="BL47" s="63">
        <v>1</v>
      </c>
      <c r="BM47" s="63">
        <v>2</v>
      </c>
      <c r="BN47" s="63" t="s">
        <v>45</v>
      </c>
      <c r="BO47" s="63">
        <v>4</v>
      </c>
      <c r="BP47" s="63">
        <v>5</v>
      </c>
      <c r="BQ47" s="62"/>
      <c r="BR47" s="62"/>
      <c r="BS47" s="62"/>
      <c r="BT47" s="62"/>
      <c r="BU47" s="62"/>
      <c r="BV47" s="6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64">
        <v>1.66</v>
      </c>
      <c r="CI47" s="1">
        <f t="shared" si="5"/>
        <v>3.34</v>
      </c>
      <c r="CJ47" s="1">
        <f t="shared" si="6"/>
        <v>0.49700598802395207</v>
      </c>
      <c r="CK47">
        <f>VLOOKUP($CI$57,CN50:CP54,2)</f>
        <v>3</v>
      </c>
      <c r="CL47">
        <f>VLOOKUP($CI$57,CN50:CP54,3)</f>
        <v>0.45</v>
      </c>
      <c r="CN47" s="65">
        <v>3</v>
      </c>
      <c r="CO47">
        <v>4</v>
      </c>
      <c r="CP47">
        <v>0.3</v>
      </c>
    </row>
    <row r="48" spans="3:94" ht="13.5" customHeight="1" thickBot="1" thickTop="1">
      <c r="C48" s="49"/>
      <c r="D48" s="49"/>
      <c r="E48" s="49"/>
      <c r="F48" s="49"/>
      <c r="G48" s="49"/>
      <c r="H48" s="49"/>
      <c r="Z48" s="28"/>
      <c r="AA48" s="28">
        <f t="shared" si="8"/>
        <v>0.902383186552939</v>
      </c>
      <c r="AB48" s="28">
        <f t="shared" si="9"/>
        <v>4</v>
      </c>
      <c r="AC48" s="28">
        <f t="shared" si="10"/>
        <v>0.35401182473723247</v>
      </c>
      <c r="AD48" s="28">
        <f t="shared" si="11"/>
        <v>17</v>
      </c>
      <c r="AE48" s="28" t="str">
        <f t="shared" si="12"/>
        <v>€20,000</v>
      </c>
      <c r="AF48" s="28">
        <f t="shared" si="13"/>
        <v>20000</v>
      </c>
      <c r="AG48" s="28"/>
      <c r="AH48" s="56">
        <v>18</v>
      </c>
      <c r="AI48" s="57" t="str">
        <f>CONCATENATE("€35,000")</f>
        <v>€35,000</v>
      </c>
      <c r="AJ48">
        <v>35000</v>
      </c>
      <c r="AL48" s="56">
        <v>18</v>
      </c>
      <c r="AM48">
        <f>SMALL($AB$32:$AB$52,17)</f>
        <v>18</v>
      </c>
      <c r="AN48" t="str">
        <f t="shared" si="14"/>
        <v>€20,000</v>
      </c>
      <c r="AO48">
        <f t="shared" si="15"/>
        <v>20000</v>
      </c>
      <c r="AP48">
        <f t="shared" si="16"/>
        <v>2000000</v>
      </c>
      <c r="AQ48" s="61">
        <f t="shared" si="17"/>
        <v>17</v>
      </c>
      <c r="AR48" s="56">
        <f t="shared" si="18"/>
        <v>3500000</v>
      </c>
      <c r="AS48">
        <v>18</v>
      </c>
      <c r="AU48">
        <f t="shared" si="19"/>
        <v>3</v>
      </c>
      <c r="AW48">
        <v>1</v>
      </c>
      <c r="AX48">
        <f t="shared" si="22"/>
        <v>35000</v>
      </c>
      <c r="AY48" s="56">
        <v>18</v>
      </c>
      <c r="AZ48">
        <v>19</v>
      </c>
      <c r="BA48">
        <v>20</v>
      </c>
      <c r="BB48">
        <f t="shared" si="2"/>
        <v>175000</v>
      </c>
      <c r="BC48">
        <f t="shared" si="3"/>
        <v>50000</v>
      </c>
      <c r="BD48">
        <f t="shared" si="4"/>
        <v>75000</v>
      </c>
      <c r="BE48" s="41">
        <f t="shared" si="20"/>
        <v>35000</v>
      </c>
      <c r="BF48" s="41">
        <f>BE35</f>
        <v>5</v>
      </c>
      <c r="BG48" s="41"/>
      <c r="BJ48" t="str">
        <f t="shared" si="21"/>
        <v>not yet</v>
      </c>
      <c r="BK48">
        <v>4</v>
      </c>
      <c r="BL48" s="62">
        <v>1</v>
      </c>
      <c r="BM48" s="62" t="s">
        <v>51</v>
      </c>
      <c r="BN48" s="62">
        <v>3</v>
      </c>
      <c r="BO48" s="62">
        <v>4</v>
      </c>
      <c r="BP48" s="62"/>
      <c r="BQ48" s="62"/>
      <c r="BR48" s="62"/>
      <c r="BS48" s="62"/>
      <c r="BT48" s="62"/>
      <c r="BU48" s="62"/>
      <c r="BV48" s="6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>
        <v>1.33</v>
      </c>
      <c r="CI48">
        <f t="shared" si="5"/>
        <v>2.67</v>
      </c>
      <c r="CJ48">
        <f>CH48/CI48</f>
        <v>0.4981273408239701</v>
      </c>
      <c r="CN48" s="65">
        <v>4</v>
      </c>
      <c r="CO48">
        <v>4</v>
      </c>
      <c r="CP48">
        <v>0.4</v>
      </c>
    </row>
    <row r="49" spans="3:94" ht="13.5" customHeight="1" thickBot="1" thickTop="1">
      <c r="C49" s="49"/>
      <c r="D49" s="49"/>
      <c r="E49" s="49"/>
      <c r="F49" s="49"/>
      <c r="G49" s="49"/>
      <c r="H49" s="49"/>
      <c r="Z49" s="28"/>
      <c r="AA49" s="28">
        <f t="shared" si="8"/>
        <v>0.2178188100464673</v>
      </c>
      <c r="AB49" s="28">
        <f t="shared" si="9"/>
        <v>20</v>
      </c>
      <c r="AC49" s="28">
        <f t="shared" si="10"/>
        <v>0.9631506046849172</v>
      </c>
      <c r="AD49" s="28">
        <f t="shared" si="11"/>
        <v>1</v>
      </c>
      <c r="AE49" s="28" t="str">
        <f t="shared" si="12"/>
        <v>1c</v>
      </c>
      <c r="AF49" s="28">
        <f t="shared" si="13"/>
        <v>0.01</v>
      </c>
      <c r="AG49" s="28"/>
      <c r="AH49" s="56">
        <v>19</v>
      </c>
      <c r="AI49" s="57" t="str">
        <f>CONCATENATE("€50,000")</f>
        <v>€50,000</v>
      </c>
      <c r="AJ49">
        <v>50000</v>
      </c>
      <c r="AL49" s="56">
        <v>19</v>
      </c>
      <c r="AM49">
        <f>SMALL($AB$32:$AB$52,18)</f>
        <v>19</v>
      </c>
      <c r="AN49" t="str">
        <f t="shared" si="14"/>
        <v>1c</v>
      </c>
      <c r="AO49">
        <f t="shared" si="15"/>
        <v>0.01</v>
      </c>
      <c r="AP49">
        <f t="shared" si="16"/>
        <v>1</v>
      </c>
      <c r="AQ49" s="61">
        <f t="shared" si="17"/>
        <v>1</v>
      </c>
      <c r="AR49" s="56">
        <f t="shared" si="18"/>
        <v>5000000</v>
      </c>
      <c r="AS49">
        <v>19</v>
      </c>
      <c r="AU49">
        <f t="shared" si="19"/>
        <v>5</v>
      </c>
      <c r="AW49">
        <v>1</v>
      </c>
      <c r="AX49">
        <f t="shared" si="22"/>
        <v>50000</v>
      </c>
      <c r="AY49" s="56">
        <v>19</v>
      </c>
      <c r="AZ49">
        <v>20</v>
      </c>
      <c r="BA49">
        <v>21</v>
      </c>
      <c r="BB49">
        <f t="shared" si="2"/>
        <v>100000</v>
      </c>
      <c r="BC49">
        <f t="shared" si="3"/>
        <v>75000</v>
      </c>
      <c r="BD49">
        <f t="shared" si="4"/>
        <v>100000</v>
      </c>
      <c r="BE49" s="41">
        <f t="shared" si="20"/>
        <v>50000</v>
      </c>
      <c r="BF49" s="41">
        <f>BE34</f>
        <v>1</v>
      </c>
      <c r="BG49" s="41"/>
      <c r="BJ49" t="str">
        <f t="shared" si="21"/>
        <v>not yet</v>
      </c>
      <c r="BK49">
        <v>3</v>
      </c>
      <c r="BL49" s="62">
        <v>1</v>
      </c>
      <c r="BM49" s="62" t="s">
        <v>44</v>
      </c>
      <c r="BN49" s="62">
        <v>3</v>
      </c>
      <c r="BO49" s="6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>
        <v>1</v>
      </c>
      <c r="CI49">
        <f t="shared" si="5"/>
        <v>2</v>
      </c>
      <c r="CJ49">
        <f>CH49/CI49</f>
        <v>0.5</v>
      </c>
      <c r="CN49" s="65">
        <v>5</v>
      </c>
      <c r="CO49">
        <v>4</v>
      </c>
      <c r="CP49">
        <v>0.5</v>
      </c>
    </row>
    <row r="50" spans="3:94" ht="13.5" customHeight="1" thickBot="1" thickTop="1">
      <c r="C50" s="49"/>
      <c r="D50" s="49"/>
      <c r="E50" s="49"/>
      <c r="F50" s="49"/>
      <c r="G50" s="49"/>
      <c r="H50" s="49"/>
      <c r="Z50" s="28"/>
      <c r="AA50" s="28">
        <f t="shared" si="8"/>
        <v>0.9553666864006418</v>
      </c>
      <c r="AB50" s="28">
        <f t="shared" si="9"/>
        <v>2</v>
      </c>
      <c r="AC50" s="28">
        <f t="shared" si="10"/>
        <v>0.2661844431626358</v>
      </c>
      <c r="AD50" s="28">
        <f t="shared" si="11"/>
        <v>18</v>
      </c>
      <c r="AE50" s="28" t="str">
        <f t="shared" si="12"/>
        <v>€35,000</v>
      </c>
      <c r="AF50" s="28">
        <f t="shared" si="13"/>
        <v>35000</v>
      </c>
      <c r="AG50" s="28"/>
      <c r="AH50" s="56">
        <v>20</v>
      </c>
      <c r="AI50" s="57" t="str">
        <f>CONCATENATE("€75,000")</f>
        <v>€75,000</v>
      </c>
      <c r="AJ50">
        <v>75000</v>
      </c>
      <c r="AL50" s="56">
        <v>20</v>
      </c>
      <c r="AM50">
        <f>SMALL($AB$32:$AB$52,19)</f>
        <v>20</v>
      </c>
      <c r="AN50" t="str">
        <f t="shared" si="14"/>
        <v>€35,000</v>
      </c>
      <c r="AO50">
        <f t="shared" si="15"/>
        <v>35000</v>
      </c>
      <c r="AP50">
        <f t="shared" si="16"/>
        <v>3500000</v>
      </c>
      <c r="AQ50" s="61">
        <f t="shared" si="17"/>
        <v>18</v>
      </c>
      <c r="AR50" s="56">
        <f t="shared" si="18"/>
        <v>7500000</v>
      </c>
      <c r="AS50">
        <v>20</v>
      </c>
      <c r="AU50">
        <f t="shared" si="19"/>
        <v>3</v>
      </c>
      <c r="AW50">
        <v>1</v>
      </c>
      <c r="AX50">
        <f t="shared" si="22"/>
        <v>75000</v>
      </c>
      <c r="AY50" s="56">
        <v>20</v>
      </c>
      <c r="AZ50">
        <v>21</v>
      </c>
      <c r="BA50">
        <v>22</v>
      </c>
      <c r="BB50">
        <f>BC50+BF50*(BD50-BC50)</f>
        <v>175000</v>
      </c>
      <c r="BC50">
        <f>VLOOKUP(AZ50,$AY$30:$BE$52,7)</f>
        <v>100000</v>
      </c>
      <c r="BD50">
        <f>VLOOKUP(BA50,$AY$30:$BE$52,7)</f>
        <v>250000</v>
      </c>
      <c r="BE50" s="41">
        <f t="shared" si="20"/>
        <v>75000</v>
      </c>
      <c r="BF50" s="41">
        <f>BE33</f>
        <v>0.5</v>
      </c>
      <c r="BG50" s="41">
        <f>VLOOKUP(CK50,$AY$30:$BF$52,8)</f>
        <v>100000</v>
      </c>
      <c r="BH50" s="41">
        <f>VLOOKUP(CK50-1,$AY$30:$BF$52,8)</f>
        <v>250000</v>
      </c>
      <c r="BI50">
        <f>ROUND(BG50+CL50*(BH50-BG50),2)</f>
        <v>167500</v>
      </c>
      <c r="BJ50" t="str">
        <f>CONCATENATE("",$BI$54)</f>
        <v>xxx</v>
      </c>
      <c r="BK50">
        <v>2</v>
      </c>
      <c r="BL50" s="62" t="s">
        <v>43</v>
      </c>
      <c r="BM50" s="62">
        <v>2</v>
      </c>
      <c r="BN50" s="62"/>
      <c r="BO50" s="6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64">
        <v>0.1</v>
      </c>
      <c r="CI50" s="1">
        <f>BK50-CH50</f>
        <v>1.9</v>
      </c>
      <c r="CJ50" s="1">
        <f>CH50/CI50</f>
        <v>0.052631578947368425</v>
      </c>
      <c r="CK50">
        <f>VLOOKUP($CI$57,CN55:CP59,2)</f>
        <v>2</v>
      </c>
      <c r="CL50">
        <f>VLOOKUP($CI$57,CN55:CP59,3)</f>
        <v>0.45</v>
      </c>
      <c r="CN50" s="56">
        <v>1</v>
      </c>
      <c r="CO50">
        <v>3</v>
      </c>
      <c r="CP50">
        <v>0.15</v>
      </c>
    </row>
    <row r="51" spans="3:94" ht="13.5" customHeight="1" thickBot="1" thickTop="1">
      <c r="C51" s="49"/>
      <c r="D51" s="49"/>
      <c r="E51" s="49"/>
      <c r="F51" s="49"/>
      <c r="G51" s="49"/>
      <c r="H51" s="49"/>
      <c r="Z51" s="28"/>
      <c r="AA51" s="28">
        <f t="shared" si="8"/>
        <v>0.9801601853658172</v>
      </c>
      <c r="AB51" s="28">
        <f t="shared" si="9"/>
        <v>1</v>
      </c>
      <c r="AC51" s="28">
        <f t="shared" si="10"/>
        <v>0.5999318243550393</v>
      </c>
      <c r="AD51" s="28">
        <f t="shared" si="11"/>
        <v>11</v>
      </c>
      <c r="AE51" s="28" t="str">
        <f t="shared" si="12"/>
        <v>€750</v>
      </c>
      <c r="AF51" s="28">
        <f t="shared" si="13"/>
        <v>750</v>
      </c>
      <c r="AG51" s="28"/>
      <c r="AH51" s="56">
        <v>21</v>
      </c>
      <c r="AI51" s="57" t="str">
        <f>CONCATENATE("€100,000")</f>
        <v>€100,000</v>
      </c>
      <c r="AJ51">
        <v>100000</v>
      </c>
      <c r="AL51" s="56">
        <v>21</v>
      </c>
      <c r="AM51">
        <f>SMALL($AB$32:$AB$52,20)</f>
        <v>21</v>
      </c>
      <c r="AN51" t="str">
        <f t="shared" si="14"/>
        <v>€750</v>
      </c>
      <c r="AO51">
        <f t="shared" si="15"/>
        <v>750</v>
      </c>
      <c r="AP51">
        <f t="shared" si="16"/>
        <v>75000</v>
      </c>
      <c r="AQ51" s="61">
        <f t="shared" si="17"/>
        <v>11</v>
      </c>
      <c r="AR51" s="56">
        <f t="shared" si="18"/>
        <v>10000000</v>
      </c>
      <c r="AS51">
        <v>21</v>
      </c>
      <c r="AU51">
        <f t="shared" si="19"/>
        <v>5</v>
      </c>
      <c r="AW51">
        <v>1</v>
      </c>
      <c r="AX51">
        <f t="shared" si="22"/>
        <v>100000</v>
      </c>
      <c r="AY51" s="56">
        <v>21</v>
      </c>
      <c r="AZ51">
        <f>MEDIAN(BE52:$BE$52)</f>
        <v>250000</v>
      </c>
      <c r="BA51">
        <v>-1.675</v>
      </c>
      <c r="BB51">
        <f>AZ51+BA51*$BE$54</f>
        <v>206932.2012840909</v>
      </c>
      <c r="BE51" s="41">
        <f t="shared" si="20"/>
        <v>100000</v>
      </c>
      <c r="BF51" s="41">
        <f>BE32</f>
        <v>0.1</v>
      </c>
      <c r="BG51" s="41"/>
      <c r="BJ51" t="s">
        <v>60</v>
      </c>
      <c r="BK51">
        <v>1</v>
      </c>
      <c r="BL51" s="62">
        <v>1</v>
      </c>
      <c r="BM51" s="62"/>
      <c r="BN51" s="62"/>
      <c r="BO51" s="6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N51" s="56">
        <v>2</v>
      </c>
      <c r="CO51">
        <v>3</v>
      </c>
      <c r="CP51">
        <v>0.225</v>
      </c>
    </row>
    <row r="52" spans="3:94" ht="13.5" customHeight="1" thickBot="1" thickTop="1">
      <c r="C52" s="49"/>
      <c r="D52" s="49"/>
      <c r="E52" s="49"/>
      <c r="F52" s="49"/>
      <c r="G52" s="49"/>
      <c r="H52" s="49"/>
      <c r="Z52" s="28"/>
      <c r="AA52" s="28">
        <f t="shared" si="8"/>
        <v>0.766321990114054</v>
      </c>
      <c r="AB52" s="28">
        <f t="shared" si="9"/>
        <v>6</v>
      </c>
      <c r="AC52" s="28">
        <f t="shared" si="10"/>
        <v>0.7121702906116969</v>
      </c>
      <c r="AD52" s="28">
        <f t="shared" si="11"/>
        <v>7</v>
      </c>
      <c r="AE52" s="28" t="str">
        <f t="shared" si="12"/>
        <v>€50</v>
      </c>
      <c r="AF52" s="28">
        <f t="shared" si="13"/>
        <v>50</v>
      </c>
      <c r="AG52" s="28"/>
      <c r="AH52" s="56">
        <v>22</v>
      </c>
      <c r="AI52" s="57" t="str">
        <f>CONCATENATE("€250,000")</f>
        <v>€250,000</v>
      </c>
      <c r="AJ52">
        <v>250000</v>
      </c>
      <c r="AL52" s="56">
        <v>22</v>
      </c>
      <c r="AM52">
        <f>SMALL($AB$32:$AB$52,21)</f>
        <v>22</v>
      </c>
      <c r="AN52" t="str">
        <f t="shared" si="14"/>
        <v>€50</v>
      </c>
      <c r="AO52">
        <f t="shared" si="15"/>
        <v>50</v>
      </c>
      <c r="AP52">
        <f t="shared" si="16"/>
        <v>5000</v>
      </c>
      <c r="AQ52" s="61">
        <f t="shared" si="17"/>
        <v>7</v>
      </c>
      <c r="AR52" s="56">
        <f t="shared" si="18"/>
        <v>25000000</v>
      </c>
      <c r="AS52">
        <v>22</v>
      </c>
      <c r="AU52">
        <f t="shared" si="19"/>
        <v>5</v>
      </c>
      <c r="AW52">
        <v>1</v>
      </c>
      <c r="AX52">
        <f t="shared" si="22"/>
        <v>250000</v>
      </c>
      <c r="AY52" s="56">
        <v>22</v>
      </c>
      <c r="AZ52">
        <f>MEDIAN(BE$52:$BE52)</f>
        <v>250000</v>
      </c>
      <c r="BA52">
        <v>-1.75</v>
      </c>
      <c r="BB52">
        <f>AZ52+BA52*$BE$54</f>
        <v>205003.79238636364</v>
      </c>
      <c r="BE52" s="41">
        <f t="shared" si="20"/>
        <v>250000</v>
      </c>
      <c r="BF52" s="41">
        <f>BE31</f>
        <v>0.01</v>
      </c>
      <c r="BG52" s="41"/>
      <c r="BJ52" t="s">
        <v>60</v>
      </c>
      <c r="CH52" s="43" t="s">
        <v>54</v>
      </c>
      <c r="CI52" s="43">
        <f>IF($AW$48=0,0,1)</f>
        <v>1</v>
      </c>
      <c r="CN52" s="56">
        <v>3</v>
      </c>
      <c r="CO52">
        <v>3</v>
      </c>
      <c r="CP52">
        <v>0.3</v>
      </c>
    </row>
    <row r="53" spans="3:94" ht="13.5" customHeight="1" thickTop="1">
      <c r="C53" s="49"/>
      <c r="D53" s="49"/>
      <c r="E53" s="49"/>
      <c r="F53" s="49"/>
      <c r="G53" s="49"/>
      <c r="H53" s="49"/>
      <c r="Z53" s="28"/>
      <c r="AA53" s="28"/>
      <c r="AB53" s="28"/>
      <c r="AC53" s="28"/>
      <c r="AD53" s="28"/>
      <c r="AE53" s="28"/>
      <c r="AF53" s="28"/>
      <c r="AG53" s="28"/>
      <c r="AR53">
        <f>ROUND(AX53/AW53,0)</f>
        <v>25712</v>
      </c>
      <c r="AW53">
        <f>SUM(AW31:AW52)</f>
        <v>22</v>
      </c>
      <c r="AX53">
        <f>SUM(AX31:AX52)</f>
        <v>565666.61</v>
      </c>
      <c r="BE53">
        <f>SUM(BE31:BE52)</f>
        <v>565666.61</v>
      </c>
      <c r="BH53" s="43">
        <f>AX54</f>
        <v>0</v>
      </c>
      <c r="BI53">
        <f>VLOOKUP($AX$54,$AY$30:$BI$52,11)</f>
        <v>0</v>
      </c>
      <c r="BJ53" t="str">
        <f>VLOOKUP($AX$54,$AY$30:$BJ$52,12)</f>
        <v>not yet</v>
      </c>
      <c r="CH53" s="43" t="s">
        <v>55</v>
      </c>
      <c r="CI53" s="43">
        <f>IF($AW$49=0,0,1)</f>
        <v>1</v>
      </c>
      <c r="CN53" s="56">
        <v>4</v>
      </c>
      <c r="CO53">
        <v>3</v>
      </c>
      <c r="CP53">
        <v>0.375</v>
      </c>
    </row>
    <row r="54" spans="3:94" ht="13.5" customHeight="1">
      <c r="C54" s="49"/>
      <c r="D54" s="49"/>
      <c r="E54" s="49"/>
      <c r="F54" s="49"/>
      <c r="G54" s="49"/>
      <c r="H54" s="49"/>
      <c r="Z54" s="28"/>
      <c r="AA54" s="28"/>
      <c r="AB54" s="28"/>
      <c r="AC54" s="28"/>
      <c r="AD54" s="28"/>
      <c r="AE54" s="28"/>
      <c r="AF54" s="28"/>
      <c r="AG54" s="28"/>
      <c r="AH54" s="56">
        <v>0</v>
      </c>
      <c r="AI54" t="str">
        <f>AJ54</f>
        <v>Open 5 boxes then consider the banker's offer.</v>
      </c>
      <c r="AJ54" t="s">
        <v>53</v>
      </c>
      <c r="AK54" t="str">
        <f aca="true" t="shared" si="23" ref="AK54:AL58">AJ54</f>
        <v>Open 5 boxes then consider the banker's offer.</v>
      </c>
      <c r="AL54" t="str">
        <f t="shared" si="23"/>
        <v>Open 5 boxes then consider the banker's offer.</v>
      </c>
      <c r="AM54">
        <f aca="true" t="shared" si="24" ref="AM54:AM74">AB54</f>
        <v>0</v>
      </c>
      <c r="AR54">
        <f>AX53</f>
        <v>565666.61</v>
      </c>
      <c r="AX54">
        <f>J5</f>
        <v>0</v>
      </c>
      <c r="AZ54">
        <f>VLOOKUP($AX$54,$AY$30:$BD$52,4)</f>
        <v>3000</v>
      </c>
      <c r="BA54">
        <f>ROUNDUP(AZ54,-2)</f>
        <v>3000</v>
      </c>
      <c r="BD54" t="s">
        <v>42</v>
      </c>
      <c r="BE54">
        <f>BE53/(AW53+2*AY61)</f>
        <v>25712.118636363637</v>
      </c>
      <c r="BH54" s="73">
        <f>CL50</f>
        <v>0.45</v>
      </c>
      <c r="BI54" t="str">
        <f>BN59</f>
        <v>xxx</v>
      </c>
      <c r="CH54" s="43" t="s">
        <v>56</v>
      </c>
      <c r="CI54" s="43">
        <f>IF($AW$50=0,0,1)</f>
        <v>1</v>
      </c>
      <c r="CN54" s="56">
        <v>5</v>
      </c>
      <c r="CO54">
        <v>3</v>
      </c>
      <c r="CP54">
        <v>0.45</v>
      </c>
    </row>
    <row r="55" spans="3:94" ht="13.5" customHeight="1">
      <c r="C55" s="49"/>
      <c r="D55" s="49"/>
      <c r="E55" s="49"/>
      <c r="F55" s="49"/>
      <c r="G55" s="49"/>
      <c r="H55" s="49"/>
      <c r="Z55" s="28"/>
      <c r="AA55" s="28"/>
      <c r="AB55" s="28"/>
      <c r="AC55" s="28"/>
      <c r="AD55" s="28"/>
      <c r="AE55" s="28"/>
      <c r="AF55" s="28"/>
      <c r="AG55" s="28"/>
      <c r="AH55" s="56">
        <v>1</v>
      </c>
      <c r="AI55" t="str">
        <f aca="true" t="shared" si="25" ref="AI55:AI73">AJ55</f>
        <v>Open 4 boxes then consider the banker's offer.</v>
      </c>
      <c r="AJ55" t="s">
        <v>61</v>
      </c>
      <c r="AK55" t="str">
        <f t="shared" si="23"/>
        <v>Open 4 boxes then consider the banker's offer.</v>
      </c>
      <c r="AL55" t="str">
        <f t="shared" si="23"/>
        <v>Open 4 boxes then consider the banker's offer.</v>
      </c>
      <c r="AM55">
        <f t="shared" si="24"/>
        <v>0</v>
      </c>
      <c r="AR55">
        <f>ROUND(0.5*AR53,-2)</f>
        <v>12900</v>
      </c>
      <c r="BI55">
        <f>IF(BI53&lt;10,ROUND(BI53,2),IF(BI53&lt;100,ROUND(BI53,1),IF(BI53&lt;1000,ROUND(BI53,0),IF(BI53&lt;10000,ROUND(BI53,-1),IF(BI53&lt;100000,ROUND(BI53,-2),ROUND(BI53,-3))))))</f>
        <v>0</v>
      </c>
      <c r="CH55" s="43" t="s">
        <v>57</v>
      </c>
      <c r="CI55" s="43">
        <f>IF($AW$51=0,0,1)</f>
        <v>1</v>
      </c>
      <c r="CN55" s="65">
        <v>1</v>
      </c>
      <c r="CO55">
        <v>2</v>
      </c>
      <c r="CP55">
        <v>0.35</v>
      </c>
    </row>
    <row r="56" spans="3:94" ht="13.5" customHeight="1">
      <c r="C56" s="49"/>
      <c r="D56" s="49"/>
      <c r="E56" s="49"/>
      <c r="F56" s="49"/>
      <c r="G56" s="49"/>
      <c r="H56" s="49"/>
      <c r="Z56" s="28"/>
      <c r="AA56" s="28"/>
      <c r="AB56" s="28"/>
      <c r="AC56" s="28"/>
      <c r="AD56" s="28"/>
      <c r="AE56" s="28"/>
      <c r="AF56" s="28"/>
      <c r="AG56" s="28"/>
      <c r="AH56" s="56">
        <v>2</v>
      </c>
      <c r="AI56" t="str">
        <f t="shared" si="25"/>
        <v>Open 3 boxes then consider the banker's offer.</v>
      </c>
      <c r="AJ56" t="s">
        <v>62</v>
      </c>
      <c r="AK56" t="str">
        <f t="shared" si="23"/>
        <v>Open 3 boxes then consider the banker's offer.</v>
      </c>
      <c r="AL56" t="str">
        <f t="shared" si="23"/>
        <v>Open 3 boxes then consider the banker's offer.</v>
      </c>
      <c r="AM56">
        <f t="shared" si="24"/>
        <v>0</v>
      </c>
      <c r="AX56">
        <v>35000</v>
      </c>
      <c r="AY56">
        <f>IF($AW$48=0,1,0)</f>
        <v>0</v>
      </c>
      <c r="AZ56">
        <v>0.1</v>
      </c>
      <c r="BA56">
        <f>AZ56*AY56</f>
        <v>0</v>
      </c>
      <c r="CH56" s="43" t="s">
        <v>58</v>
      </c>
      <c r="CI56" s="43">
        <f>IF($AW$52=0,0,1)</f>
        <v>1</v>
      </c>
      <c r="CN56" s="65">
        <v>2</v>
      </c>
      <c r="CO56">
        <v>2</v>
      </c>
      <c r="CP56">
        <v>0.375</v>
      </c>
    </row>
    <row r="57" spans="26:94" ht="13.5" customHeight="1">
      <c r="Z57" s="28"/>
      <c r="AA57" s="28"/>
      <c r="AB57" s="28"/>
      <c r="AC57" s="28"/>
      <c r="AD57" s="28"/>
      <c r="AE57" s="28"/>
      <c r="AF57" s="28"/>
      <c r="AG57" s="28"/>
      <c r="AH57" s="56">
        <v>3</v>
      </c>
      <c r="AI57" t="str">
        <f t="shared" si="25"/>
        <v>Open 2 boxes then consider the banker's offer.</v>
      </c>
      <c r="AJ57" t="s">
        <v>63</v>
      </c>
      <c r="AK57" t="str">
        <f t="shared" si="23"/>
        <v>Open 2 boxes then consider the banker's offer.</v>
      </c>
      <c r="AL57" t="str">
        <f t="shared" si="23"/>
        <v>Open 2 boxes then consider the banker's offer.</v>
      </c>
      <c r="AM57">
        <f t="shared" si="24"/>
        <v>0</v>
      </c>
      <c r="AX57">
        <v>50000</v>
      </c>
      <c r="AY57">
        <f>IF($AW$49=0,2,0)</f>
        <v>0</v>
      </c>
      <c r="AZ57">
        <v>0.15</v>
      </c>
      <c r="BA57">
        <f>AZ57*AY57</f>
        <v>0</v>
      </c>
      <c r="CH57" s="43"/>
      <c r="CI57" s="71">
        <f>IF(AND(CI55=1,CI56=1),5,IF(OR(CI55=1,CI56=1),4,IF(OR(CI55=1,CI56=1,CI53=1,CI54=1),3,IF(CI58&gt;1,2,1))))</f>
        <v>5</v>
      </c>
      <c r="CN57" s="65">
        <v>3</v>
      </c>
      <c r="CO57">
        <v>2</v>
      </c>
      <c r="CP57">
        <v>0.4</v>
      </c>
    </row>
    <row r="58" spans="26:94" ht="13.5" customHeight="1">
      <c r="Z58" s="28"/>
      <c r="AA58" s="28"/>
      <c r="AB58" s="28"/>
      <c r="AC58" s="28"/>
      <c r="AD58" s="28"/>
      <c r="AE58" s="28"/>
      <c r="AF58" s="28"/>
      <c r="AG58" s="28"/>
      <c r="AH58" s="56">
        <v>4</v>
      </c>
      <c r="AI58" t="str">
        <f t="shared" si="25"/>
        <v>Open 1 box then consider the banker's offer.</v>
      </c>
      <c r="AJ58" t="s">
        <v>64</v>
      </c>
      <c r="AK58" t="str">
        <f t="shared" si="23"/>
        <v>Open 1 box then consider the banker's offer.</v>
      </c>
      <c r="AL58" t="str">
        <f t="shared" si="23"/>
        <v>Open 1 box then consider the banker's offer.</v>
      </c>
      <c r="AM58">
        <f t="shared" si="24"/>
        <v>0</v>
      </c>
      <c r="AX58">
        <v>75000</v>
      </c>
      <c r="AY58">
        <f>IF($AW$50=0,3,0)</f>
        <v>0</v>
      </c>
      <c r="AZ58">
        <v>0.2</v>
      </c>
      <c r="BA58">
        <f>AZ58*AY58</f>
        <v>0</v>
      </c>
      <c r="CH58" s="43"/>
      <c r="CI58" s="43">
        <f>SUM(CI52:CI56)</f>
        <v>5</v>
      </c>
      <c r="CN58" s="65">
        <v>4</v>
      </c>
      <c r="CO58">
        <v>2</v>
      </c>
      <c r="CP58">
        <v>0.425</v>
      </c>
    </row>
    <row r="59" spans="26:94" ht="13.5" customHeight="1">
      <c r="Z59" s="28"/>
      <c r="AA59" s="28"/>
      <c r="AB59" s="28"/>
      <c r="AC59" s="28"/>
      <c r="AD59" s="28"/>
      <c r="AE59" s="28"/>
      <c r="AF59" s="28"/>
      <c r="AG59" s="28"/>
      <c r="AH59" s="56">
        <v>5</v>
      </c>
      <c r="AI59" t="s">
        <v>62</v>
      </c>
      <c r="AJ59" t="s">
        <v>67</v>
      </c>
      <c r="AK59" t="s">
        <v>62</v>
      </c>
      <c r="AL59" t="s">
        <v>68</v>
      </c>
      <c r="AM59">
        <f t="shared" si="24"/>
        <v>0</v>
      </c>
      <c r="AX59">
        <v>100000</v>
      </c>
      <c r="AY59">
        <f>IF($AW$51=0,4,0)</f>
        <v>0</v>
      </c>
      <c r="AZ59">
        <v>0.25</v>
      </c>
      <c r="BA59">
        <f>AZ59*AY59</f>
        <v>0</v>
      </c>
      <c r="BI59">
        <f>BI55*100</f>
        <v>0</v>
      </c>
      <c r="BJ59">
        <f>IF(BI59&lt;100,1,0)</f>
        <v>1</v>
      </c>
      <c r="BK59">
        <f>IF(BI59/100=ROUNDDOWN(BI59/100,0),1,0)</f>
        <v>1</v>
      </c>
      <c r="BL59">
        <f>IF(BI59/10=ROUNDDOWN(BI59/10,0),1,0)</f>
        <v>1</v>
      </c>
      <c r="BM59">
        <f>BJ59+BK59*2+BL59*4</f>
        <v>7</v>
      </c>
      <c r="BN59" s="72" t="str">
        <f>IF(BM59=0,CONCATENATE("€",ROUND(BI59/100,2)),IF(BM59=1,CONCATENATE(ROUND(BI59,0),"p"),IF(BM59=4,CONCATENATE("€",BI59/100,"0"),IF(BM59=5,CONCATENATE(BI59,"p"),IF(BM59=6,CONCATENATE("€",BI59/100),"xxx")))))</f>
        <v>xxx</v>
      </c>
      <c r="CN59" s="65">
        <v>5</v>
      </c>
      <c r="CO59">
        <v>2</v>
      </c>
      <c r="CP59">
        <v>0.45</v>
      </c>
    </row>
    <row r="60" spans="26:53" ht="13.5" customHeight="1">
      <c r="Z60" s="28"/>
      <c r="AA60" s="28"/>
      <c r="AB60" s="28"/>
      <c r="AC60" s="28"/>
      <c r="AD60" s="28"/>
      <c r="AE60" s="28"/>
      <c r="AF60" s="28"/>
      <c r="AG60" s="28"/>
      <c r="AH60" s="56">
        <v>6</v>
      </c>
      <c r="AI60" t="str">
        <f t="shared" si="25"/>
        <v>Open 2 boxes then consider the banker's offer.</v>
      </c>
      <c r="AJ60" t="s">
        <v>63</v>
      </c>
      <c r="AK60" t="str">
        <f>AJ60</f>
        <v>Open 2 boxes then consider the banker's offer.</v>
      </c>
      <c r="AL60" t="str">
        <f>AK60</f>
        <v>Open 2 boxes then consider the banker's offer.</v>
      </c>
      <c r="AM60">
        <f t="shared" si="24"/>
        <v>0</v>
      </c>
      <c r="AX60">
        <v>250000</v>
      </c>
      <c r="AY60">
        <f>IF($AW$52=0,5,0)</f>
        <v>0</v>
      </c>
      <c r="AZ60">
        <v>0.3</v>
      </c>
      <c r="BA60">
        <f>AZ60*AY60</f>
        <v>0</v>
      </c>
    </row>
    <row r="61" spans="26:53" ht="13.5" customHeight="1">
      <c r="Z61" s="28"/>
      <c r="AA61" s="28"/>
      <c r="AB61" s="28"/>
      <c r="AC61" s="28"/>
      <c r="AD61" s="28"/>
      <c r="AE61" s="28"/>
      <c r="AF61" s="28"/>
      <c r="AG61" s="28"/>
      <c r="AH61" s="56">
        <v>7</v>
      </c>
      <c r="AI61" t="str">
        <f t="shared" si="25"/>
        <v>Open 1 box then consider the banker's offer.</v>
      </c>
      <c r="AJ61" t="s">
        <v>64</v>
      </c>
      <c r="AK61" t="str">
        <f>AJ61</f>
        <v>Open 1 box then consider the banker's offer.</v>
      </c>
      <c r="AL61" t="str">
        <f>AK61</f>
        <v>Open 1 box then consider the banker's offer.</v>
      </c>
      <c r="AM61">
        <f t="shared" si="24"/>
        <v>0</v>
      </c>
      <c r="AY61" s="56">
        <f>SUM(AY56:AY60)</f>
        <v>0</v>
      </c>
      <c r="AZ61">
        <f>SUM(AZ56:AZ60)</f>
        <v>1</v>
      </c>
      <c r="BA61">
        <f>SUM(BA56:BA60)</f>
        <v>0</v>
      </c>
    </row>
    <row r="62" spans="26:53" ht="13.5" customHeight="1">
      <c r="Z62" s="28"/>
      <c r="AA62" s="28"/>
      <c r="AB62" s="28"/>
      <c r="AC62" s="28"/>
      <c r="AD62" s="28"/>
      <c r="AE62" s="28"/>
      <c r="AF62" s="28"/>
      <c r="AG62" s="28"/>
      <c r="AH62" s="56">
        <v>8</v>
      </c>
      <c r="AI62" t="s">
        <v>62</v>
      </c>
      <c r="AJ62" t="str">
        <f>AJ59</f>
        <v>Now reveal &amp; then consider the banker's offer.</v>
      </c>
      <c r="AK62" t="str">
        <f>AK59</f>
        <v>Open 3 boxes then consider the banker's offer.</v>
      </c>
      <c r="AL62" t="str">
        <f>AL59</f>
        <v>Now play on - open your box at the very end.</v>
      </c>
      <c r="AM62">
        <f t="shared" si="24"/>
        <v>0</v>
      </c>
      <c r="BA62" s="56">
        <f>BA61</f>
        <v>0</v>
      </c>
    </row>
    <row r="63" spans="26:39" ht="13.5" customHeight="1">
      <c r="Z63" s="28"/>
      <c r="AA63" s="28"/>
      <c r="AB63" s="28"/>
      <c r="AC63" s="28"/>
      <c r="AD63" s="28"/>
      <c r="AE63" s="28"/>
      <c r="AF63" s="28"/>
      <c r="AG63" s="28"/>
      <c r="AH63" s="56">
        <v>9</v>
      </c>
      <c r="AI63" t="str">
        <f t="shared" si="25"/>
        <v>Open 2 boxes then consider the banker's offer.</v>
      </c>
      <c r="AJ63" t="s">
        <v>63</v>
      </c>
      <c r="AK63" t="str">
        <f>AJ63</f>
        <v>Open 2 boxes then consider the banker's offer.</v>
      </c>
      <c r="AL63" t="str">
        <f>AK63</f>
        <v>Open 2 boxes then consider the banker's offer.</v>
      </c>
      <c r="AM63">
        <f t="shared" si="24"/>
        <v>0</v>
      </c>
    </row>
    <row r="64" spans="26:39" ht="13.5" customHeight="1">
      <c r="Z64" s="28"/>
      <c r="AA64" s="28"/>
      <c r="AB64" s="28"/>
      <c r="AC64" s="28"/>
      <c r="AD64" s="28"/>
      <c r="AE64" s="28"/>
      <c r="AF64" s="28"/>
      <c r="AG64" s="28"/>
      <c r="AH64" s="56">
        <v>10</v>
      </c>
      <c r="AI64" t="str">
        <f t="shared" si="25"/>
        <v>Open 1 box then consider the banker's offer.</v>
      </c>
      <c r="AJ64" t="s">
        <v>64</v>
      </c>
      <c r="AK64" t="str">
        <f>AJ64</f>
        <v>Open 1 box then consider the banker's offer.</v>
      </c>
      <c r="AL64" t="str">
        <f>AK64</f>
        <v>Open 1 box then consider the banker's offer.</v>
      </c>
      <c r="AM64">
        <f t="shared" si="24"/>
        <v>0</v>
      </c>
    </row>
    <row r="65" spans="26:39" ht="13.5" customHeight="1">
      <c r="Z65" s="28"/>
      <c r="AA65" s="28"/>
      <c r="AB65" s="28"/>
      <c r="AC65" s="28"/>
      <c r="AD65" s="28"/>
      <c r="AE65" s="28"/>
      <c r="AF65" s="28"/>
      <c r="AG65" s="28"/>
      <c r="AH65" s="56">
        <v>11</v>
      </c>
      <c r="AI65" t="s">
        <v>62</v>
      </c>
      <c r="AJ65" t="str">
        <f>AJ62</f>
        <v>Now reveal &amp; then consider the banker's offer.</v>
      </c>
      <c r="AK65" t="str">
        <f>AK62</f>
        <v>Open 3 boxes then consider the banker's offer.</v>
      </c>
      <c r="AL65" t="str">
        <f>AL62</f>
        <v>Now play on - open your box at the very end.</v>
      </c>
      <c r="AM65">
        <f t="shared" si="24"/>
        <v>0</v>
      </c>
    </row>
    <row r="66" spans="26:39" ht="13.5" customHeight="1">
      <c r="Z66" s="28"/>
      <c r="AA66" s="28"/>
      <c r="AB66" s="28"/>
      <c r="AC66" s="28"/>
      <c r="AD66" s="28"/>
      <c r="AE66" s="28"/>
      <c r="AF66" s="28"/>
      <c r="AG66" s="28"/>
      <c r="AH66" s="56">
        <v>12</v>
      </c>
      <c r="AI66" t="str">
        <f t="shared" si="25"/>
        <v>Open 2 boxes then consider the banker's offer.</v>
      </c>
      <c r="AJ66" t="s">
        <v>63</v>
      </c>
      <c r="AK66" t="str">
        <f>AJ66</f>
        <v>Open 2 boxes then consider the banker's offer.</v>
      </c>
      <c r="AL66" t="str">
        <f>AK66</f>
        <v>Open 2 boxes then consider the banker's offer.</v>
      </c>
      <c r="AM66">
        <f t="shared" si="24"/>
        <v>0</v>
      </c>
    </row>
    <row r="67" spans="26:39" ht="13.5" customHeight="1">
      <c r="Z67" s="28"/>
      <c r="AA67" s="28"/>
      <c r="AB67" s="28"/>
      <c r="AC67" s="28"/>
      <c r="AD67" s="28"/>
      <c r="AE67" s="28"/>
      <c r="AF67" s="28"/>
      <c r="AG67" s="28"/>
      <c r="AH67" s="56">
        <v>13</v>
      </c>
      <c r="AI67" t="str">
        <f t="shared" si="25"/>
        <v>Open 1 box then consider the banker's offer.</v>
      </c>
      <c r="AJ67" t="s">
        <v>64</v>
      </c>
      <c r="AK67" t="str">
        <f>AJ67</f>
        <v>Open 1 box then consider the banker's offer.</v>
      </c>
      <c r="AL67" t="str">
        <f>AK67</f>
        <v>Open 1 box then consider the banker's offer.</v>
      </c>
      <c r="AM67">
        <f t="shared" si="24"/>
        <v>0</v>
      </c>
    </row>
    <row r="68" spans="26:39" ht="13.5" customHeight="1">
      <c r="Z68" s="28"/>
      <c r="AA68" s="28"/>
      <c r="AB68" s="28"/>
      <c r="AC68" s="28"/>
      <c r="AD68" s="28"/>
      <c r="AE68" s="28"/>
      <c r="AF68" s="28"/>
      <c r="AG68" s="28"/>
      <c r="AH68" s="56">
        <v>14</v>
      </c>
      <c r="AI68" t="s">
        <v>62</v>
      </c>
      <c r="AJ68" t="str">
        <f>AJ65</f>
        <v>Now reveal &amp; then consider the banker's offer.</v>
      </c>
      <c r="AK68" t="str">
        <f>AK65</f>
        <v>Open 3 boxes then consider the banker's offer.</v>
      </c>
      <c r="AL68" t="str">
        <f>AL65</f>
        <v>Now play on - open your box at the very end.</v>
      </c>
      <c r="AM68">
        <f t="shared" si="24"/>
        <v>0</v>
      </c>
    </row>
    <row r="69" spans="26:39" ht="13.5" customHeight="1">
      <c r="Z69" s="28"/>
      <c r="AA69" s="28"/>
      <c r="AB69" s="28"/>
      <c r="AC69" s="28"/>
      <c r="AD69" s="28"/>
      <c r="AE69" s="28"/>
      <c r="AF69" s="28"/>
      <c r="AG69" s="28"/>
      <c r="AH69" s="56">
        <v>15</v>
      </c>
      <c r="AI69" t="str">
        <f t="shared" si="25"/>
        <v>Open 2 boxes then consider the banker's offer.</v>
      </c>
      <c r="AJ69" t="s">
        <v>63</v>
      </c>
      <c r="AK69" t="str">
        <f>AJ69</f>
        <v>Open 2 boxes then consider the banker's offer.</v>
      </c>
      <c r="AL69" t="str">
        <f>AK69</f>
        <v>Open 2 boxes then consider the banker's offer.</v>
      </c>
      <c r="AM69">
        <f t="shared" si="24"/>
        <v>0</v>
      </c>
    </row>
    <row r="70" spans="26:39" ht="13.5" customHeight="1">
      <c r="Z70" s="28"/>
      <c r="AA70" s="28"/>
      <c r="AB70" s="28"/>
      <c r="AC70" s="28"/>
      <c r="AD70" s="28"/>
      <c r="AE70" s="28"/>
      <c r="AF70" s="28"/>
      <c r="AG70" s="28"/>
      <c r="AH70" s="56">
        <v>16</v>
      </c>
      <c r="AI70" t="str">
        <f t="shared" si="25"/>
        <v>Open 1 box then consider the banker's offer.</v>
      </c>
      <c r="AJ70" t="s">
        <v>64</v>
      </c>
      <c r="AK70" t="str">
        <f>AJ70</f>
        <v>Open 1 box then consider the banker's offer.</v>
      </c>
      <c r="AL70" t="str">
        <f>AK70</f>
        <v>Open 1 box then consider the banker's offer.</v>
      </c>
      <c r="AM70">
        <f t="shared" si="24"/>
        <v>0</v>
      </c>
    </row>
    <row r="71" spans="26:39" ht="13.5" customHeight="1">
      <c r="Z71" s="28"/>
      <c r="AA71" s="28"/>
      <c r="AB71" s="28"/>
      <c r="AC71" s="28"/>
      <c r="AD71" s="28"/>
      <c r="AE71" s="28"/>
      <c r="AF71" s="28"/>
      <c r="AG71" s="28"/>
      <c r="AH71" s="56">
        <v>17</v>
      </c>
      <c r="AI71" t="s">
        <v>62</v>
      </c>
      <c r="AJ71" t="str">
        <f>AJ68</f>
        <v>Now reveal &amp; then consider the banker's offer.</v>
      </c>
      <c r="AK71" t="str">
        <f>AK68</f>
        <v>Open 3 boxes then consider the banker's offer.</v>
      </c>
      <c r="AL71" t="str">
        <f>AL68</f>
        <v>Now play on - open your box at the very end.</v>
      </c>
      <c r="AM71">
        <f t="shared" si="24"/>
        <v>0</v>
      </c>
    </row>
    <row r="72" spans="26:39" ht="13.5" customHeight="1">
      <c r="Z72" s="28"/>
      <c r="AA72" s="28"/>
      <c r="AB72" s="28"/>
      <c r="AC72" s="28"/>
      <c r="AD72" s="28"/>
      <c r="AE72" s="28"/>
      <c r="AF72" s="28"/>
      <c r="AG72" s="28"/>
      <c r="AH72" s="56">
        <v>18</v>
      </c>
      <c r="AI72" t="str">
        <f t="shared" si="25"/>
        <v>Open 2 boxes then consider the banker's offer.</v>
      </c>
      <c r="AJ72" t="s">
        <v>63</v>
      </c>
      <c r="AK72" t="str">
        <f>AJ72</f>
        <v>Open 2 boxes then consider the banker's offer.</v>
      </c>
      <c r="AL72" t="str">
        <f>AK72</f>
        <v>Open 2 boxes then consider the banker's offer.</v>
      </c>
      <c r="AM72">
        <f t="shared" si="24"/>
        <v>0</v>
      </c>
    </row>
    <row r="73" spans="26:39" ht="13.5" customHeight="1">
      <c r="Z73" s="28"/>
      <c r="AA73" s="28"/>
      <c r="AB73" s="28"/>
      <c r="AC73" s="28"/>
      <c r="AD73" s="28"/>
      <c r="AE73" s="28"/>
      <c r="AF73" s="28"/>
      <c r="AG73" s="28"/>
      <c r="AH73" s="56">
        <v>19</v>
      </c>
      <c r="AI73" t="str">
        <f t="shared" si="25"/>
        <v>Open 1 box then consider the banker's offer.</v>
      </c>
      <c r="AJ73" t="s">
        <v>64</v>
      </c>
      <c r="AK73" t="str">
        <f>AJ73</f>
        <v>Open 1 box then consider the banker's offer.</v>
      </c>
      <c r="AL73" t="str">
        <f>AK73</f>
        <v>Open 1 box then consider the banker's offer.</v>
      </c>
      <c r="AM73">
        <f t="shared" si="24"/>
        <v>0</v>
      </c>
    </row>
    <row r="74" spans="26:39" ht="13.5" customHeight="1">
      <c r="Z74" s="28"/>
      <c r="AA74" s="28"/>
      <c r="AB74" s="28"/>
      <c r="AC74" s="28"/>
      <c r="AD74" s="28"/>
      <c r="AE74" s="28"/>
      <c r="AF74" s="28"/>
      <c r="AG74" s="28"/>
      <c r="AH74" s="56">
        <v>20</v>
      </c>
      <c r="AI74" t="s">
        <v>69</v>
      </c>
      <c r="AJ74" t="s">
        <v>65</v>
      </c>
      <c r="AK74" t="str">
        <f>AI74</f>
        <v>Open your box or take the other one instead.</v>
      </c>
      <c r="AL74" t="s">
        <v>70</v>
      </c>
      <c r="AM74">
        <f t="shared" si="24"/>
        <v>0</v>
      </c>
    </row>
    <row r="75" spans="26:38" ht="13.5" customHeight="1">
      <c r="Z75" s="28"/>
      <c r="AA75" s="28"/>
      <c r="AB75" s="28"/>
      <c r="AC75" s="28"/>
      <c r="AD75" s="28"/>
      <c r="AE75" s="28"/>
      <c r="AF75" s="28"/>
      <c r="AG75" s="28"/>
      <c r="AH75" s="56">
        <v>21</v>
      </c>
      <c r="AI75" s="3" t="s">
        <v>66</v>
      </c>
      <c r="AJ75" s="3" t="s">
        <v>66</v>
      </c>
      <c r="AK75" s="3" t="s">
        <v>66</v>
      </c>
      <c r="AL75" s="3" t="s">
        <v>66</v>
      </c>
    </row>
    <row r="76" spans="26:38" ht="13.5" customHeight="1">
      <c r="Z76" s="28"/>
      <c r="AA76" s="28"/>
      <c r="AB76" s="28"/>
      <c r="AC76" s="28"/>
      <c r="AD76" s="28"/>
      <c r="AE76" s="28"/>
      <c r="AF76" s="28"/>
      <c r="AG76" s="28"/>
      <c r="AH76" s="56">
        <v>22</v>
      </c>
      <c r="AI76" s="3" t="s">
        <v>66</v>
      </c>
      <c r="AJ76" s="3" t="s">
        <v>66</v>
      </c>
      <c r="AK76" s="3" t="s">
        <v>66</v>
      </c>
      <c r="AL76" s="3" t="s">
        <v>66</v>
      </c>
    </row>
    <row r="77" spans="26:33" ht="13.5" customHeight="1">
      <c r="Z77" s="28"/>
      <c r="AA77" s="28"/>
      <c r="AB77" s="28"/>
      <c r="AC77" s="28"/>
      <c r="AD77" s="28"/>
      <c r="AE77" s="28"/>
      <c r="AF77" s="28"/>
      <c r="AG77" s="28"/>
    </row>
    <row r="78" spans="26:33" ht="13.5" customHeight="1">
      <c r="Z78" s="28"/>
      <c r="AA78" s="28"/>
      <c r="AB78" s="28"/>
      <c r="AC78" s="28"/>
      <c r="AD78" s="28"/>
      <c r="AE78" s="28"/>
      <c r="AF78" s="28"/>
      <c r="AG78" s="28"/>
    </row>
    <row r="79" spans="26:33" ht="13.5" customHeight="1">
      <c r="Z79" s="28"/>
      <c r="AA79" s="28"/>
      <c r="AB79" s="28"/>
      <c r="AC79" s="28"/>
      <c r="AD79" s="28"/>
      <c r="AE79" s="28"/>
      <c r="AF79" s="28"/>
      <c r="AG79" s="28"/>
    </row>
    <row r="80" spans="26:33" ht="13.5" customHeight="1">
      <c r="Z80" s="28"/>
      <c r="AA80" s="28"/>
      <c r="AB80" s="28"/>
      <c r="AC80" s="28"/>
      <c r="AD80" s="28"/>
      <c r="AE80" s="28"/>
      <c r="AF80" s="28"/>
      <c r="AG80" s="28"/>
    </row>
    <row r="81" spans="26:33" ht="13.5" customHeight="1">
      <c r="Z81" s="28"/>
      <c r="AA81" s="28"/>
      <c r="AB81" s="28"/>
      <c r="AC81" s="28"/>
      <c r="AD81" s="28"/>
      <c r="AE81" s="28"/>
      <c r="AF81" s="28"/>
      <c r="AG81" s="28"/>
    </row>
    <row r="82" spans="26:33" ht="13.5" customHeight="1">
      <c r="Z82" s="28"/>
      <c r="AA82" s="28"/>
      <c r="AB82" s="28"/>
      <c r="AC82" s="28"/>
      <c r="AD82" s="28"/>
      <c r="AE82" s="28"/>
      <c r="AF82" s="28"/>
      <c r="AG82" s="28"/>
    </row>
    <row r="83" spans="26:33" ht="13.5" customHeight="1">
      <c r="Z83" s="28"/>
      <c r="AA83" s="28"/>
      <c r="AB83" s="28"/>
      <c r="AC83" s="28"/>
      <c r="AD83" s="28"/>
      <c r="AE83" s="28"/>
      <c r="AF83" s="28"/>
      <c r="AG83" s="28"/>
    </row>
    <row r="84" spans="26:33" ht="13.5" customHeight="1">
      <c r="Z84" s="28"/>
      <c r="AA84" s="28"/>
      <c r="AB84" s="28"/>
      <c r="AC84" s="28"/>
      <c r="AD84" s="28"/>
      <c r="AE84" s="28"/>
      <c r="AF84" s="28"/>
      <c r="AG84" s="28"/>
    </row>
    <row r="85" spans="26:33" ht="13.5" customHeight="1">
      <c r="Z85" s="28"/>
      <c r="AA85" s="28"/>
      <c r="AB85" s="28"/>
      <c r="AC85" s="28"/>
      <c r="AD85" s="28"/>
      <c r="AE85" s="28"/>
      <c r="AF85" s="28"/>
      <c r="AG85" s="28"/>
    </row>
    <row r="86" spans="26:33" ht="13.5" customHeight="1">
      <c r="Z86" s="28"/>
      <c r="AA86" s="28"/>
      <c r="AB86" s="28"/>
      <c r="AC86" s="28"/>
      <c r="AD86" s="28"/>
      <c r="AE86" s="28"/>
      <c r="AF86" s="28"/>
      <c r="AG86" s="28"/>
    </row>
    <row r="87" spans="26:33" ht="13.5" customHeight="1">
      <c r="Z87" s="28"/>
      <c r="AA87" s="28"/>
      <c r="AB87" s="28"/>
      <c r="AC87" s="28"/>
      <c r="AD87" s="28"/>
      <c r="AE87" s="28"/>
      <c r="AF87" s="28"/>
      <c r="AG87" s="28"/>
    </row>
    <row r="88" spans="26:33" ht="13.5" customHeight="1">
      <c r="Z88" s="28"/>
      <c r="AA88" s="28"/>
      <c r="AB88" s="28"/>
      <c r="AC88" s="28"/>
      <c r="AD88" s="28"/>
      <c r="AE88" s="28"/>
      <c r="AF88" s="28"/>
      <c r="AG88" s="28"/>
    </row>
    <row r="89" spans="26:33" ht="13.5" customHeight="1">
      <c r="Z89" s="28"/>
      <c r="AA89" s="28"/>
      <c r="AB89" s="28"/>
      <c r="AC89" s="28"/>
      <c r="AD89" s="28"/>
      <c r="AE89" s="28"/>
      <c r="AF89" s="28"/>
      <c r="AG89" s="28"/>
    </row>
    <row r="90" spans="26:33" ht="13.5" customHeight="1">
      <c r="Z90" s="28"/>
      <c r="AA90" s="28"/>
      <c r="AB90" s="28"/>
      <c r="AC90" s="28"/>
      <c r="AD90" s="28"/>
      <c r="AE90" s="28"/>
      <c r="AF90" s="28"/>
      <c r="AG90" s="28"/>
    </row>
    <row r="91" spans="26:33" ht="13.5" customHeight="1">
      <c r="Z91" s="28"/>
      <c r="AA91" s="28"/>
      <c r="AB91" s="28"/>
      <c r="AC91" s="28"/>
      <c r="AD91" s="28"/>
      <c r="AE91" s="28"/>
      <c r="AF91" s="28"/>
      <c r="AG91" s="28"/>
    </row>
    <row r="92" spans="26:33" ht="13.5" customHeight="1">
      <c r="Z92" s="28"/>
      <c r="AA92" s="28"/>
      <c r="AB92" s="28"/>
      <c r="AC92" s="28"/>
      <c r="AD92" s="28"/>
      <c r="AE92" s="28"/>
      <c r="AF92" s="28"/>
      <c r="AG92" s="28"/>
    </row>
    <row r="93" spans="26:33" ht="13.5" customHeight="1">
      <c r="Z93" s="28"/>
      <c r="AA93" s="28"/>
      <c r="AB93" s="28"/>
      <c r="AC93" s="28"/>
      <c r="AD93" s="28"/>
      <c r="AE93" s="28"/>
      <c r="AF93" s="28"/>
      <c r="AG93" s="28"/>
    </row>
    <row r="94" spans="26:33" ht="13.5" customHeight="1">
      <c r="Z94" s="28"/>
      <c r="AA94" s="28"/>
      <c r="AB94" s="28"/>
      <c r="AC94" s="28"/>
      <c r="AD94" s="28"/>
      <c r="AE94" s="28"/>
      <c r="AF94" s="28"/>
      <c r="AG94" s="28"/>
    </row>
    <row r="95" ht="13.5" customHeight="1"/>
    <row r="96" ht="13.5" customHeight="1"/>
  </sheetData>
  <sheetProtection objects="1"/>
  <printOptions/>
  <pageMargins left="0.75" right="0.75" top="1" bottom="1" header="0.5" footer="0.5"/>
  <pageSetup fitToHeight="1" fitToWidth="1" horizontalDpi="600" verticalDpi="600" orientation="portrait" paperSize="9" scale="60" r:id="rId3"/>
  <ignoredErrors>
    <ignoredError sqref="C11 C13 C15 C17 C19 C21 C23 C25 H5 H7 H9 H11 H13 H15 H17 H19 H21 H23 H25" numberStoredAsText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Deal or No Deal</dc:creator>
  <cp:keywords/>
  <dc:description/>
  <cp:lastModifiedBy>Pádraic Kavanagh</cp:lastModifiedBy>
  <cp:lastPrinted>2006-11-21T14:55:40Z</cp:lastPrinted>
  <dcterms:created xsi:type="dcterms:W3CDTF">2002-11-03T14:02:51Z</dcterms:created>
  <dcterms:modified xsi:type="dcterms:W3CDTF">2014-01-30T12:40:19Z</dcterms:modified>
  <cp:category/>
  <cp:version/>
  <cp:contentType/>
  <cp:contentStatus/>
</cp:coreProperties>
</file>